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LAN, IZVRŠENJE, REBALANS\IZVRŠENJE FIN. PLANA\IZVRŠENJA 2025\IZVRŠENJE FIN. PLANA I.-XII. 2025\"/>
    </mc:Choice>
  </mc:AlternateContent>
  <xr:revisionPtr revIDLastSave="0" documentId="13_ncr:1_{B1BB8400-506F-41E4-9AE7-FEE1E8008A95}" xr6:coauthVersionLast="47" xr6:coauthVersionMax="47" xr10:uidLastSave="{00000000-0000-0000-0000-000000000000}"/>
  <bookViews>
    <workbookView xWindow="-120" yWindow="-120" windowWidth="29040" windowHeight="15720" xr2:uid="{45A04239-54E6-469E-82B5-DEDAD0FEB93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8" i="1" l="1"/>
  <c r="F378" i="1" s="1"/>
  <c r="F376" i="1"/>
  <c r="F374" i="1"/>
  <c r="E371" i="1"/>
  <c r="F371" i="1" s="1"/>
  <c r="E359" i="1"/>
  <c r="F359" i="1" s="1"/>
  <c r="E356" i="1"/>
  <c r="F356" i="1" s="1"/>
  <c r="C355" i="1"/>
  <c r="C354" i="1" s="1"/>
  <c r="F354" i="1" s="1"/>
  <c r="F353" i="1"/>
  <c r="F352" i="1"/>
  <c r="F351" i="1"/>
  <c r="F350" i="1"/>
  <c r="F349" i="1"/>
  <c r="F348" i="1"/>
  <c r="F347" i="1"/>
  <c r="E346" i="1"/>
  <c r="E345" i="1" s="1"/>
  <c r="C345" i="1"/>
  <c r="C344" i="1" s="1"/>
  <c r="F344" i="1" s="1"/>
  <c r="F334" i="1"/>
  <c r="E331" i="1"/>
  <c r="F331" i="1" s="1"/>
  <c r="E326" i="1"/>
  <c r="F326" i="1" s="1"/>
  <c r="E325" i="1"/>
  <c r="E324" i="1" s="1"/>
  <c r="F324" i="1" s="1"/>
  <c r="F322" i="1"/>
  <c r="E319" i="1"/>
  <c r="E314" i="1"/>
  <c r="F314" i="1" s="1"/>
  <c r="F311" i="1"/>
  <c r="F307" i="1"/>
  <c r="F305" i="1"/>
  <c r="E301" i="1"/>
  <c r="F301" i="1" s="1"/>
  <c r="E294" i="1"/>
  <c r="E287" i="1"/>
  <c r="E286" i="1"/>
  <c r="E284" i="1"/>
  <c r="E282" i="1"/>
  <c r="E281" i="1"/>
  <c r="E277" i="1"/>
  <c r="E272" i="1"/>
  <c r="F272" i="1" s="1"/>
  <c r="C271" i="1"/>
  <c r="C270" i="1" s="1"/>
  <c r="F270" i="1" s="1"/>
  <c r="F268" i="1"/>
  <c r="E262" i="1"/>
  <c r="F262" i="1" s="1"/>
  <c r="F260" i="1"/>
  <c r="F253" i="1"/>
  <c r="F251" i="1"/>
  <c r="E232" i="1"/>
  <c r="F232" i="1" s="1"/>
  <c r="E228" i="1"/>
  <c r="F228" i="1" s="1"/>
  <c r="E227" i="1"/>
  <c r="C227" i="1"/>
  <c r="F225" i="1"/>
  <c r="E213" i="1"/>
  <c r="F212" i="1"/>
  <c r="F209" i="1"/>
  <c r="F203" i="1"/>
  <c r="E203" i="1"/>
  <c r="E175" i="1"/>
  <c r="F175" i="1" s="1"/>
  <c r="E168" i="1"/>
  <c r="F168" i="1" s="1"/>
  <c r="C167" i="1"/>
  <c r="F165" i="1"/>
  <c r="E162" i="1"/>
  <c r="C162" i="1"/>
  <c r="F160" i="1"/>
  <c r="E150" i="1"/>
  <c r="F150" i="1" s="1"/>
  <c r="F147" i="1"/>
  <c r="F145" i="1"/>
  <c r="E139" i="1"/>
  <c r="F139" i="1" s="1"/>
  <c r="E135" i="1"/>
  <c r="E134" i="1"/>
  <c r="E131" i="1"/>
  <c r="E124" i="1"/>
  <c r="E119" i="1"/>
  <c r="E115" i="1"/>
  <c r="E114" i="1"/>
  <c r="E111" i="1"/>
  <c r="E109" i="1"/>
  <c r="E108" i="1" s="1"/>
  <c r="F108" i="1" s="1"/>
  <c r="C107" i="1"/>
  <c r="E102" i="1"/>
  <c r="F102" i="1" s="1"/>
  <c r="F100" i="1"/>
  <c r="F98" i="1"/>
  <c r="E82" i="1"/>
  <c r="F82" i="1" s="1"/>
  <c r="E78" i="1"/>
  <c r="F78" i="1" s="1"/>
  <c r="C77" i="1"/>
  <c r="C76" i="1" s="1"/>
  <c r="E70" i="1"/>
  <c r="F70" i="1" s="1"/>
  <c r="F69" i="1"/>
  <c r="E65" i="1"/>
  <c r="F65" i="1" s="1"/>
  <c r="E44" i="1"/>
  <c r="E41" i="1"/>
  <c r="C39" i="1"/>
  <c r="C38" i="1" s="1"/>
  <c r="F36" i="1"/>
  <c r="E33" i="1"/>
  <c r="F33" i="1" s="1"/>
  <c r="E32" i="1"/>
  <c r="F32" i="1" s="1"/>
  <c r="E26" i="1"/>
  <c r="E23" i="1"/>
  <c r="F23" i="1" s="1"/>
  <c r="E16" i="1"/>
  <c r="F16" i="1" s="1"/>
  <c r="E11" i="1"/>
  <c r="F11" i="1" s="1"/>
  <c r="C10" i="1"/>
  <c r="C9" i="1" s="1"/>
  <c r="E40" i="1" l="1"/>
  <c r="E77" i="1"/>
  <c r="F77" i="1" s="1"/>
  <c r="E259" i="1"/>
  <c r="F259" i="1" s="1"/>
  <c r="E39" i="1"/>
  <c r="F39" i="1" s="1"/>
  <c r="C106" i="1"/>
  <c r="E10" i="1"/>
  <c r="E9" i="1" s="1"/>
  <c r="F9" i="1" s="1"/>
  <c r="E167" i="1"/>
  <c r="F167" i="1" s="1"/>
  <c r="E22" i="1"/>
  <c r="F22" i="1" s="1"/>
  <c r="E113" i="1"/>
  <c r="F113" i="1" s="1"/>
  <c r="F227" i="1"/>
  <c r="E276" i="1"/>
  <c r="E271" i="1" s="1"/>
  <c r="F271" i="1" s="1"/>
  <c r="F345" i="1"/>
  <c r="E355" i="1"/>
  <c r="F355" i="1" s="1"/>
  <c r="C8" i="1"/>
  <c r="C7" i="1" s="1"/>
  <c r="C6" i="1" s="1"/>
  <c r="F10" i="1"/>
  <c r="F40" i="1"/>
  <c r="F325" i="1"/>
  <c r="F346" i="1"/>
  <c r="F213" i="1"/>
  <c r="E107" i="1" l="1"/>
  <c r="E21" i="1"/>
  <c r="F21" i="1" s="1"/>
  <c r="E38" i="1"/>
  <c r="F38" i="1" s="1"/>
  <c r="E76" i="1"/>
  <c r="F76" i="1" s="1"/>
  <c r="F276" i="1"/>
  <c r="F107" i="1"/>
  <c r="E106" i="1"/>
  <c r="F106" i="1" s="1"/>
  <c r="E8" i="1" l="1"/>
  <c r="F8" i="1" l="1"/>
  <c r="E7" i="1"/>
  <c r="F7" i="1" l="1"/>
  <c r="E6" i="1"/>
  <c r="F6" i="1" s="1"/>
</calcChain>
</file>

<file path=xl/sharedStrings.xml><?xml version="1.0" encoding="utf-8"?>
<sst xmlns="http://schemas.openxmlformats.org/spreadsheetml/2006/main" count="660" uniqueCount="190">
  <si>
    <t>II. POSEBNI DIO</t>
  </si>
  <si>
    <t>IZVJEŠTAJ PO PROGRAMSKOJ KLASIFIKACIJI</t>
  </si>
  <si>
    <t>BROJČANA OZNAKA I NAZIV</t>
  </si>
  <si>
    <t>IZVORNI PLAN ILI REBALANS 
2025.</t>
  </si>
  <si>
    <t>TEKUĆI PLAN 
2025.</t>
  </si>
  <si>
    <t>OSTVARENJE/IZVRŠENJE 
01.2025. - 12.2025.</t>
  </si>
  <si>
    <t>INDEKS
(4)/(3)</t>
  </si>
  <si>
    <t>08006</t>
  </si>
  <si>
    <t>Sveučilišta i veleučilišta u Republici Hrvatskoj</t>
  </si>
  <si>
    <t>37</t>
  </si>
  <si>
    <t>OBRAZOVANJE</t>
  </si>
  <si>
    <t>3705</t>
  </si>
  <si>
    <t>VISOKO OBRAZOVANJE</t>
  </si>
  <si>
    <t>A621003</t>
  </si>
  <si>
    <t>REDOVNA DJELATNOST SVEUČILIŠTA U OSIJEKU</t>
  </si>
  <si>
    <t>11</t>
  </si>
  <si>
    <t>Opći prihodi i primici</t>
  </si>
  <si>
    <t>31</t>
  </si>
  <si>
    <t>Rashodi za zaposlene</t>
  </si>
  <si>
    <t>3111</t>
  </si>
  <si>
    <t>Plaće za redovan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</si>
  <si>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</si>
  <si>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</si>
  <si>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</si>
  <si>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</si>
  <si>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</si>
  <si>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</si>
  <si>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</t>
  </si>
  <si>
    <t>Materijalni rashodi</t>
  </si>
  <si>
    <t>3212</t>
  </si>
  <si>
    <t>Naknade za prijevoz, za rad na terenu i odvojeni život</t>
  </si>
  <si>
    <t>3236</t>
  </si>
  <si>
    <t>Zdravstvene i veterinarske usluge</t>
  </si>
  <si>
    <t>3295</t>
  </si>
  <si>
    <t>Pristojbe i naknade</t>
  </si>
  <si>
    <t>Ostali nespomenuti rashodi poslovanja</t>
  </si>
  <si>
    <t>A621181</t>
  </si>
  <si>
    <t>PRAVOMOĆNE SUDSKE PRESUDE</t>
  </si>
  <si>
    <t>Troškovi sudskih postupaka</t>
  </si>
  <si>
    <t>Financijski rashodi</t>
  </si>
  <si>
    <t>Zatezne kamate</t>
  </si>
  <si>
    <t>A621183</t>
  </si>
  <si>
    <t>STIPENDIJE I ŠKOLARINE ZA DOKTORSKI STUDIJ</t>
  </si>
  <si>
    <t>Ostale naknade troškova zaposlenima</t>
  </si>
  <si>
    <t>Naknade građanima i kućanstvima na temelju osiguranja i druge naknade</t>
  </si>
  <si>
    <t>3721</t>
  </si>
  <si>
    <t>Naknade građanima i kućanstvima u novcu</t>
  </si>
  <si>
    <t>A622122</t>
  </si>
  <si>
    <t>PROGRAMSKO FINANCIRANJE JAVNIH VISOKIH UČILIŠTA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</si>
  <si>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</si>
  <si>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</si>
  <si>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</si>
  <si>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</si>
  <si>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</si>
  <si>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</si>
  <si>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</si>
  <si>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</si>
  <si>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</si>
  <si>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</si>
  <si>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</si>
  <si>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</si>
  <si>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</si>
  <si>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</si>
  <si>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</si>
  <si>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</si>
  <si>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</si>
  <si>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</si>
  <si>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</si>
  <si>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</si>
  <si>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</si>
  <si>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</si>
  <si>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</si>
  <si>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</si>
  <si>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</si>
  <si>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</si>
  <si>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</si>
  <si>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</si>
  <si>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</si>
  <si>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</si>
  <si>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</si>
  <si>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</si>
  <si>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</si>
  <si>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</si>
  <si>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</si>
  <si>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</si>
  <si>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</si>
  <si>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</si>
  <si>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</si>
  <si>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</si>
  <si>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</si>
  <si>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</si>
  <si>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3299</t>
  </si>
  <si>
    <t>34</t>
  </si>
  <si>
    <t>Kamate za primljene kredite i zajmove od kreditnih i ostalih financijskih institucija izvan javnog sektora</t>
  </si>
  <si>
    <t>3431</t>
  </si>
  <si>
    <t>Bankarske usluge i usluge platnog prometa</t>
  </si>
  <si>
    <t>3434</t>
  </si>
  <si>
    <t>Ostali nespomenuti financijski rashodi</t>
  </si>
  <si>
    <t>42</t>
  </si>
  <si>
    <t>Rashodi za nabavu proizvedene dugotrajne imovine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</si>
  <si>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</si>
  <si>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</si>
  <si>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</si>
  <si>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</si>
  <si>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</si>
  <si>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</si>
  <si>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</si>
  <si>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</si>
  <si>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4241</t>
  </si>
  <si>
    <t>Knjige</t>
  </si>
  <si>
    <t>A679071</t>
  </si>
  <si>
    <t>EU PROJEKTI SVEUČILIŠTA U OSIJEKU (IZ EVIDENCIJSKIH PRIHODA)</t>
  </si>
  <si>
    <t>51</t>
  </si>
  <si>
    <t>Pomoći EU</t>
  </si>
  <si>
    <t>Subvencije</t>
  </si>
  <si>
    <t>Subvencije trgovačkim društvima, zadrugama, poljoprivrednicima i obrtnicima iz EU sredstava</t>
  </si>
  <si>
    <t>Pomoći dane u inozemstvo i unutar općeg proračuna</t>
  </si>
  <si>
    <t>Tekući prijenosi između proračunskih korisnika istog proračuna temeljem prijenosa EU sredstava</t>
  </si>
  <si>
    <t>A679090</t>
  </si>
  <si>
    <t>REDOVNA DJELATNOST SVEUČILIŠTA U OSIJEKU (IZ EVIDENCIJSKIH PRIHODA)</t>
  </si>
  <si>
    <t>Vlastiti prihodi</t>
  </si>
  <si>
    <t>3296</t>
  </si>
  <si>
    <t>3423</t>
  </si>
  <si>
    <t>3432</t>
  </si>
  <si>
    <t>Negativne tečajne razlike i razlike zbog primjene valutne klauzule</t>
  </si>
  <si>
    <t>3433</t>
  </si>
  <si>
    <t>36</t>
  </si>
  <si>
    <t>3691</t>
  </si>
  <si>
    <t>Tekući prijenosi između proračunskih korisnika istog proračuna</t>
  </si>
  <si>
    <t>3722</t>
  </si>
  <si>
    <t>Naknade građanima i kućanstvima u naravi</t>
  </si>
  <si>
    <t>4224</t>
  </si>
  <si>
    <t>Medicinska i laboratorijska oprema</t>
  </si>
  <si>
    <t>4226</t>
  </si>
  <si>
    <t>Sportska i glazbena oprema</t>
  </si>
  <si>
    <t>4227</t>
  </si>
  <si>
    <t>Uređaji, strojevi i oprema za ostale namjene</t>
  </si>
  <si>
    <t>4231</t>
  </si>
  <si>
    <t>Prijevozna sredstva u cestovnom prometu</t>
  </si>
  <si>
    <t>45</t>
  </si>
  <si>
    <t>Rashodi za dodatna ulaganja na nefinancijskoj imovini</t>
  </si>
  <si>
    <t>4511</t>
  </si>
  <si>
    <t>Dodatna ulaganja na građevinskim objektima</t>
  </si>
  <si>
    <t>Namjenski primici od zaduživanja</t>
  </si>
  <si>
    <t>Izdaci za dane zajmove i jamčevne pologe</t>
  </si>
  <si>
    <t>Izdaci za jamčevne pologe</t>
  </si>
  <si>
    <t>54</t>
  </si>
  <si>
    <t>Izdaci za otplatu glavnice primljenih kredita i zajmova</t>
  </si>
  <si>
    <t>Otplata glavnice primljenih zajmova od ostalih tuzemnih financijskih institucija izvan javnog sektora</t>
  </si>
  <si>
    <t>43</t>
  </si>
  <si>
    <t>Ostali prihodi za posebne namjene</t>
  </si>
  <si>
    <t>3112</t>
  </si>
  <si>
    <t>Plaće u naravi</t>
  </si>
  <si>
    <t>3113</t>
  </si>
  <si>
    <t>Plaće za prekovremeni rad</t>
  </si>
  <si>
    <t>3133</t>
  </si>
  <si>
    <t>Doprinosi za obvezno osiguranje u slučaju nezaposlenosti</t>
  </si>
  <si>
    <t>3214</t>
  </si>
  <si>
    <t>4212</t>
  </si>
  <si>
    <t>Poslovni objekti</t>
  </si>
  <si>
    <t>4242</t>
  </si>
  <si>
    <t>Umjetnička djela (izložena u galerijama, muzejima i slično)</t>
  </si>
  <si>
    <t>61</t>
  </si>
  <si>
    <t>Donacije</t>
  </si>
  <si>
    <t>4262</t>
  </si>
  <si>
    <t>Ulaganja u računalne programe</t>
  </si>
  <si>
    <t>71</t>
  </si>
  <si>
    <t>Prihodi od nefin. imovine i nadoknade štete s osnova osig.</t>
  </si>
  <si>
    <t>A679090/A679071</t>
  </si>
  <si>
    <t>REDOVNA DJELATNOST SVEUČILIŠTA U OSIJEKU (IZ EVIDENCIJSKIH PRIHODA)EU PROJEKTI SVEUČILIŠTA U OSIJEKU</t>
  </si>
  <si>
    <t>52</t>
  </si>
  <si>
    <t>Ostale pomoći</t>
  </si>
  <si>
    <t>35</t>
  </si>
  <si>
    <t>3531</t>
  </si>
  <si>
    <t>3611</t>
  </si>
  <si>
    <t>Tekuće pomoći inozemnim vladama</t>
  </si>
  <si>
    <t>3621</t>
  </si>
  <si>
    <t>Tekuće pomoći međunarodnim organizacijama te institucijama i tijelima EU</t>
  </si>
  <si>
    <t>3693</t>
  </si>
  <si>
    <t>3723</t>
  </si>
  <si>
    <t>Naknade građanima i kućanstvima iz EU sredstava</t>
  </si>
  <si>
    <t>A679134</t>
  </si>
  <si>
    <t>PROGRAMSKO FINANCIRANJE JAVNIH VISOKIH UČILIŠTA 2025-2029</t>
  </si>
  <si>
    <t>A679136</t>
  </si>
  <si>
    <t>'RAZVOJ SUSTAVA PROGRAMSKIH SPORAZUMA ZA FINANCIRANJE SVEUČILIŠTA I ZNANSTVENIH INSTITUTA USMJERENIH NA INOVACIJE, ISTRAŽIVANJE I RAZVOJ-NPOO (C3.2.R1-I1)</t>
  </si>
  <si>
    <t>Mehanizam za oporavak i otpornost-bespovratna sredstva</t>
  </si>
  <si>
    <t>K679128</t>
  </si>
  <si>
    <t>POBOLJŠANJE UČINKOVITOSTI JAVNIH ULAGANJA NA PODRUČJU ISTRAŽIVANJA, RAZVOJA I INOVACIJA (C3.2.R3)</t>
  </si>
  <si>
    <t xml:space="preserve">Dekan: </t>
  </si>
  <si>
    <t>prof.dr.sc. Tomislav Vinković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</si>
</sst>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b/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b/>
      <sz val="8"/>
      <name val="Times New Roman"/>
      <family val="1"/>
      <charset val="238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1" fillId="0" borderId="0"/>
    <xf numFmtId="0" fontId="5" fillId="0" borderId="0"/>
    <xf numFmtId="0" fontId="7" fillId="3" borderId="2" applyNumberFormat="0" applyProtection="0">
      <alignment horizontal="left" vertical="center" indent="1"/>
    </xf>
    <xf numFmtId="0" fontId="9" fillId="0" borderId="2" applyNumberFormat="0" applyProtection="0">
      <alignment horizontal="left" vertical="center" wrapText="1" justifyLastLine="1"/>
    </xf>
    <xf numFmtId="4" fontId="10" fillId="4" borderId="2" applyNumberFormat="0" applyProtection="0">
      <alignment vertical="center"/>
    </xf>
    <xf numFmtId="0" fontId="9" fillId="0" borderId="2" applyNumberFormat="0" applyProtection="0">
      <alignment horizontal="left" vertical="center" wrapText="1"/>
    </xf>
    <xf numFmtId="0" fontId="9" fillId="0" borderId="2" applyNumberFormat="0" applyProtection="0">
      <alignment horizontal="left" vertical="center" wrapText="1"/>
    </xf>
    <xf numFmtId="0" fontId="12" fillId="0" borderId="2" applyNumberFormat="0" applyProtection="0">
      <alignment horizontal="left" vertical="center" wrapText="1"/>
    </xf>
    <xf numFmtId="4" fontId="13" fillId="0" borderId="2" applyNumberFormat="0" applyProtection="0">
      <alignment horizontal="right" vertical="center"/>
    </xf>
    <xf numFmtId="0" fontId="16" fillId="7" borderId="5" applyNumberFormat="0" applyProtection="0">
      <alignment horizontal="left" vertical="center" indent="1"/>
    </xf>
  </cellStyleXfs>
  <cellXfs count="69">
    <xf numFmtId="0" fontId="0" fillId="0" borderId="0" xfId="0"/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4" fontId="6" fillId="2" borderId="3" xfId="3" applyNumberFormat="1" applyFont="1" applyFill="1" applyBorder="1" applyAlignment="1">
      <alignment horizontal="center" vertical="center" wrapText="1" justifyLastLine="1"/>
    </xf>
    <xf numFmtId="1" fontId="8" fillId="2" borderId="3" xfId="2" applyNumberFormat="1" applyFont="1" applyFill="1" applyBorder="1" applyAlignment="1">
      <alignment horizontal="center" vertical="center"/>
    </xf>
    <xf numFmtId="0" fontId="9" fillId="0" borderId="4" xfId="4" quotePrefix="1" applyBorder="1" applyAlignment="1">
      <alignment horizontal="center" vertical="center" wrapText="1" justifyLastLine="1"/>
    </xf>
    <xf numFmtId="0" fontId="9" fillId="0" borderId="4" xfId="6" quotePrefix="1" applyBorder="1" applyAlignment="1">
      <alignment horizontal="center" vertical="center" wrapText="1"/>
    </xf>
    <xf numFmtId="0" fontId="9" fillId="0" borderId="4" xfId="7" quotePrefix="1" applyBorder="1" applyAlignment="1">
      <alignment horizontal="center" vertical="center" wrapText="1"/>
    </xf>
    <xf numFmtId="0" fontId="9" fillId="0" borderId="4" xfId="8" quotePrefix="1" applyFont="1" applyBorder="1" applyAlignment="1">
      <alignment horizontal="center" vertical="center" wrapText="1"/>
    </xf>
    <xf numFmtId="0" fontId="12" fillId="5" borderId="4" xfId="8" quotePrefix="1" applyFill="1" applyBorder="1" applyAlignment="1">
      <alignment horizontal="center" vertical="center" wrapText="1"/>
    </xf>
    <xf numFmtId="0" fontId="12" fillId="0" borderId="4" xfId="8" quotePrefix="1" applyBorder="1" applyAlignment="1">
      <alignment horizontal="center" vertical="center" wrapText="1"/>
    </xf>
    <xf numFmtId="0" fontId="12" fillId="0" borderId="4" xfId="8" quotePrefix="1" applyBorder="1" applyAlignment="1">
      <alignment horizontal="right" vertical="center" wrapText="1"/>
    </xf>
    <xf numFmtId="0" fontId="18" fillId="5" borderId="4" xfId="2" applyFont="1" applyFill="1" applyBorder="1" applyAlignment="1">
      <alignment horizontal="center" vertical="center"/>
    </xf>
    <xf numFmtId="164" fontId="19" fillId="0" borderId="4" xfId="2" applyNumberFormat="1" applyFont="1" applyBorder="1" applyAlignment="1">
      <alignment vertical="center"/>
    </xf>
    <xf numFmtId="0" fontId="18" fillId="0" borderId="4" xfId="2" applyFont="1" applyBorder="1" applyAlignment="1">
      <alignment vertical="center"/>
    </xf>
    <xf numFmtId="164" fontId="19" fillId="5" borderId="4" xfId="2" applyNumberFormat="1" applyFont="1" applyFill="1" applyBorder="1" applyAlignment="1">
      <alignment vertical="center"/>
    </xf>
    <xf numFmtId="0" fontId="18" fillId="0" borderId="4" xfId="2" applyFont="1" applyBorder="1" applyAlignment="1">
      <alignment horizontal="center" vertical="center"/>
    </xf>
    <xf numFmtId="0" fontId="18" fillId="0" borderId="4" xfId="2" applyFont="1" applyBorder="1" applyAlignment="1">
      <alignment horizontal="right" vertical="center"/>
    </xf>
    <xf numFmtId="164" fontId="18" fillId="5" borderId="4" xfId="2" applyNumberFormat="1" applyFont="1" applyFill="1" applyBorder="1" applyAlignment="1">
      <alignment vertical="center"/>
    </xf>
    <xf numFmtId="164" fontId="20" fillId="5" borderId="4" xfId="0" applyNumberFormat="1" applyFont="1" applyFill="1" applyBorder="1" applyAlignment="1">
      <alignment vertical="center"/>
    </xf>
    <xf numFmtId="164" fontId="21" fillId="5" borderId="4" xfId="0" applyNumberFormat="1" applyFont="1" applyFill="1" applyBorder="1" applyAlignment="1">
      <alignment vertical="center"/>
    </xf>
    <xf numFmtId="164" fontId="20" fillId="5" borderId="4" xfId="0" applyNumberFormat="1" applyFont="1" applyFill="1" applyBorder="1" applyAlignment="1">
      <alignment horizontal="right" vertical="center"/>
    </xf>
    <xf numFmtId="0" fontId="17" fillId="0" borderId="4" xfId="2" applyFont="1" applyBorder="1" applyAlignment="1">
      <alignment horizontal="center" vertical="center"/>
    </xf>
    <xf numFmtId="164" fontId="22" fillId="5" borderId="4" xfId="0" applyNumberFormat="1" applyFont="1" applyFill="1" applyBorder="1" applyAlignment="1">
      <alignment vertical="center"/>
    </xf>
    <xf numFmtId="0" fontId="18" fillId="0" borderId="4" xfId="2" applyFont="1" applyBorder="1" applyAlignment="1">
      <alignment vertical="center" wrapText="1"/>
    </xf>
    <xf numFmtId="164" fontId="22" fillId="5" borderId="4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vertical="center"/>
    </xf>
    <xf numFmtId="0" fontId="9" fillId="0" borderId="4" xfId="4" quotePrefix="1" applyBorder="1" applyAlignment="1">
      <alignment horizontal="left" vertical="center" wrapText="1" justifyLastLine="1"/>
    </xf>
    <xf numFmtId="164" fontId="11" fillId="0" borderId="4" xfId="5" applyNumberFormat="1" applyFont="1" applyFill="1" applyBorder="1" applyAlignment="1">
      <alignment vertical="center"/>
    </xf>
    <xf numFmtId="3" fontId="11" fillId="0" borderId="4" xfId="5" applyNumberFormat="1" applyFont="1" applyFill="1" applyBorder="1" applyAlignment="1">
      <alignment vertical="center"/>
    </xf>
    <xf numFmtId="4" fontId="11" fillId="5" borderId="4" xfId="5" applyNumberFormat="1" applyFont="1" applyFill="1" applyBorder="1" applyAlignment="1">
      <alignment vertical="center"/>
    </xf>
    <xf numFmtId="4" fontId="10" fillId="0" borderId="4" xfId="5" applyNumberFormat="1" applyFill="1" applyBorder="1" applyAlignment="1">
      <alignment vertical="center"/>
    </xf>
    <xf numFmtId="0" fontId="9" fillId="0" borderId="4" xfId="6" quotePrefix="1" applyBorder="1" applyAlignment="1">
      <alignment horizontal="left" vertical="center" wrapText="1"/>
    </xf>
    <xf numFmtId="0" fontId="9" fillId="0" borderId="4" xfId="7" quotePrefix="1" applyBorder="1" applyAlignment="1">
      <alignment horizontal="left" vertical="center" wrapText="1"/>
    </xf>
    <xf numFmtId="0" fontId="9" fillId="0" borderId="4" xfId="8" quotePrefix="1" applyFont="1" applyBorder="1" applyAlignment="1">
      <alignment horizontal="left" vertical="center" wrapText="1"/>
    </xf>
    <xf numFmtId="0" fontId="12" fillId="0" borderId="4" xfId="8" quotePrefix="1" applyBorder="1" applyAlignment="1">
      <alignment horizontal="left" vertical="center" wrapText="1"/>
    </xf>
    <xf numFmtId="164" fontId="10" fillId="0" borderId="4" xfId="5" applyNumberFormat="1" applyFill="1" applyBorder="1" applyAlignment="1">
      <alignment vertical="center"/>
    </xf>
    <xf numFmtId="3" fontId="10" fillId="0" borderId="4" xfId="5" applyNumberFormat="1" applyFill="1" applyBorder="1" applyAlignment="1">
      <alignment vertical="center"/>
    </xf>
    <xf numFmtId="4" fontId="10" fillId="5" borderId="4" xfId="5" applyNumberFormat="1" applyFill="1" applyBorder="1" applyAlignment="1">
      <alignment vertical="center"/>
    </xf>
    <xf numFmtId="164" fontId="10" fillId="0" borderId="4" xfId="9" applyNumberFormat="1" applyFont="1" applyBorder="1" applyAlignment="1">
      <alignment horizontal="right" vertical="center"/>
    </xf>
    <xf numFmtId="0" fontId="13" fillId="6" borderId="4" xfId="9" applyNumberFormat="1" applyFill="1" applyBorder="1" applyAlignment="1">
      <alignment horizontal="right" vertical="center"/>
    </xf>
    <xf numFmtId="4" fontId="13" fillId="5" borderId="4" xfId="9" applyNumberFormat="1" applyFill="1" applyBorder="1" applyAlignment="1">
      <alignment horizontal="right" vertical="center"/>
    </xf>
    <xf numFmtId="0" fontId="13" fillId="0" borderId="4" xfId="9" applyNumberFormat="1" applyBorder="1" applyAlignment="1">
      <alignment horizontal="right" vertical="center"/>
    </xf>
    <xf numFmtId="3" fontId="10" fillId="6" borderId="4" xfId="5" applyNumberFormat="1" applyFill="1" applyBorder="1" applyAlignment="1">
      <alignment vertical="center"/>
    </xf>
    <xf numFmtId="3" fontId="11" fillId="6" borderId="4" xfId="5" applyNumberFormat="1" applyFont="1" applyFill="1" applyBorder="1" applyAlignment="1">
      <alignment vertical="center"/>
    </xf>
    <xf numFmtId="4" fontId="14" fillId="5" borderId="4" xfId="5" applyNumberFormat="1" applyFont="1" applyFill="1" applyBorder="1" applyAlignment="1">
      <alignment vertical="center"/>
    </xf>
    <xf numFmtId="0" fontId="10" fillId="0" borderId="4" xfId="5" applyNumberFormat="1" applyFill="1" applyBorder="1" applyAlignment="1">
      <alignment vertical="center"/>
    </xf>
    <xf numFmtId="0" fontId="12" fillId="0" borderId="4" xfId="7" quotePrefix="1" applyFont="1" applyBorder="1" applyAlignment="1">
      <alignment horizontal="left" vertical="center" wrapText="1"/>
    </xf>
    <xf numFmtId="4" fontId="10" fillId="5" borderId="4" xfId="9" applyNumberFormat="1" applyFont="1" applyFill="1" applyBorder="1" applyAlignment="1">
      <alignment horizontal="right" vertical="center"/>
    </xf>
    <xf numFmtId="164" fontId="10" fillId="5" borderId="4" xfId="5" applyNumberFormat="1" applyFill="1" applyBorder="1" applyAlignment="1">
      <alignment vertical="center"/>
    </xf>
    <xf numFmtId="164" fontId="14" fillId="5" borderId="4" xfId="5" applyNumberFormat="1" applyFont="1" applyFill="1" applyBorder="1" applyAlignment="1">
      <alignment vertical="center"/>
    </xf>
    <xf numFmtId="0" fontId="15" fillId="0" borderId="4" xfId="8" quotePrefix="1" applyFont="1" applyBorder="1" applyAlignment="1">
      <alignment horizontal="left" vertical="center" wrapText="1"/>
    </xf>
    <xf numFmtId="4" fontId="11" fillId="5" borderId="4" xfId="9" applyNumberFormat="1" applyFont="1" applyFill="1" applyBorder="1" applyAlignment="1">
      <alignment horizontal="right" vertical="center"/>
    </xf>
    <xf numFmtId="0" fontId="17" fillId="6" borderId="4" xfId="10" quotePrefix="1" applyFont="1" applyFill="1" applyBorder="1" applyAlignment="1">
      <alignment horizontal="left" vertical="center" wrapText="1"/>
    </xf>
    <xf numFmtId="0" fontId="18" fillId="0" borderId="4" xfId="8" quotePrefix="1" applyFont="1" applyBorder="1" applyAlignment="1">
      <alignment horizontal="left" vertical="center" wrapText="1"/>
    </xf>
    <xf numFmtId="0" fontId="17" fillId="0" borderId="4" xfId="2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 justifyLastLine="1"/>
    </xf>
    <xf numFmtId="3" fontId="8" fillId="2" borderId="3" xfId="2" applyNumberFormat="1" applyFont="1" applyFill="1" applyBorder="1" applyAlignment="1">
      <alignment horizontal="center" vertical="center" wrapText="1" justifyLastLine="1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4" fontId="10" fillId="0" borderId="0" xfId="5" applyNumberFormat="1" applyFill="1" applyBorder="1" applyAlignment="1">
      <alignment vertical="center"/>
    </xf>
    <xf numFmtId="0" fontId="18" fillId="6" borderId="0" xfId="2" applyFont="1" applyFill="1" applyBorder="1" applyAlignment="1">
      <alignment horizontal="right" vertical="center"/>
    </xf>
    <xf numFmtId="0" fontId="12" fillId="6" borderId="0" xfId="8" quotePrefix="1" applyFill="1" applyBorder="1" applyAlignment="1">
      <alignment horizontal="left" vertical="center" wrapText="1"/>
    </xf>
    <xf numFmtId="164" fontId="19" fillId="6" borderId="0" xfId="2" applyNumberFormat="1" applyFont="1" applyFill="1" applyBorder="1" applyAlignment="1">
      <alignment vertical="center"/>
    </xf>
    <xf numFmtId="0" fontId="18" fillId="6" borderId="0" xfId="2" applyFont="1" applyFill="1" applyBorder="1" applyAlignment="1">
      <alignment vertical="center"/>
    </xf>
    <xf numFmtId="164" fontId="20" fillId="6" borderId="0" xfId="0" applyNumberFormat="1" applyFont="1" applyFill="1" applyBorder="1" applyAlignment="1">
      <alignment vertical="center"/>
    </xf>
  </cellXfs>
  <cellStyles count="11">
    <cellStyle name="Normal 2" xfId="2" xr:uid="{23CD2054-98B3-4C62-95C5-D18B5738808D}"/>
    <cellStyle name="Normalno" xfId="0" builtinId="0"/>
    <cellStyle name="Normalno 3 2" xfId="1" xr:uid="{7416C7D5-7CD4-4585-876B-2A2F0CC91ED5}"/>
    <cellStyle name="SAPBEXaggData" xfId="5" xr:uid="{87B9C358-4631-49D2-8793-A0C91E1BCB0F}"/>
    <cellStyle name="SAPBEXchaText" xfId="3" xr:uid="{37783B9C-4D6E-4A9F-B18C-A4D46321AF0E}"/>
    <cellStyle name="SAPBEXHLevel0" xfId="4" xr:uid="{FA4F624C-7FD3-4579-9480-F1AFCA57438F}"/>
    <cellStyle name="SAPBEXHLevel1" xfId="6" xr:uid="{07D3BFAC-BE1A-4A4C-8BF5-A547CDD4FFA0}"/>
    <cellStyle name="SAPBEXHLevel2" xfId="7" xr:uid="{A072B185-0DCC-4CBE-A3A2-D5F8D91F2A15}"/>
    <cellStyle name="SAPBEXHLevel3" xfId="8" xr:uid="{2B4C8C0F-C450-4CB5-BB6A-160ADBE07843}"/>
    <cellStyle name="SAPBEXHLevel3 2" xfId="10" xr:uid="{B8D6FFE6-058F-4306-AAF4-50EB4D69F00E}"/>
    <cellStyle name="SAPBEXstdData" xfId="9" xr:uid="{3F82A5F1-F0B3-4AF4-909F-8D7DC0736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0D40-DC4B-42C3-8853-375554AE1867}">
  <sheetPr>
    <pageSetUpPr fitToPage="1"/>
  </sheetPr>
  <dimension ref="A1:F386"/>
  <sheetViews>
    <sheetView tabSelected="1" topLeftCell="A370" workbookViewId="0">
      <selection activeCell="M385" sqref="M385"/>
    </sheetView>
  </sheetViews>
  <sheetFormatPr defaultRowHeight="15" x14ac:dyDescent="0.25"/>
  <cols>
    <col min="1" max="1" width="14.85546875" customWidth="1"/>
    <col min="2" max="2" width="31.7109375" customWidth="1"/>
    <col min="3" max="3" width="21.7109375" customWidth="1"/>
    <col min="5" max="5" width="18.140625" customWidth="1"/>
  </cols>
  <sheetData>
    <row r="1" spans="1:6" ht="15.75" x14ac:dyDescent="0.25">
      <c r="A1" s="57" t="s">
        <v>0</v>
      </c>
      <c r="B1" s="57"/>
      <c r="C1" s="57"/>
      <c r="D1" s="57"/>
      <c r="E1" s="57"/>
      <c r="F1" s="57"/>
    </row>
    <row r="2" spans="1:6" ht="15.75" x14ac:dyDescent="0.25">
      <c r="A2" s="57" t="s">
        <v>1</v>
      </c>
      <c r="B2" s="57"/>
      <c r="C2" s="57"/>
      <c r="D2" s="57"/>
      <c r="E2" s="57"/>
      <c r="F2" s="57"/>
    </row>
    <row r="3" spans="1:6" ht="18" x14ac:dyDescent="0.25">
      <c r="A3" s="1"/>
      <c r="B3" s="2"/>
      <c r="C3" s="2"/>
      <c r="D3" s="3"/>
      <c r="E3" s="3"/>
      <c r="F3" s="3"/>
    </row>
    <row r="4" spans="1:6" ht="57" x14ac:dyDescent="0.25">
      <c r="A4" s="58" t="s">
        <v>2</v>
      </c>
      <c r="B4" s="58"/>
      <c r="C4" s="4" t="s">
        <v>3</v>
      </c>
      <c r="D4" s="4" t="s">
        <v>4</v>
      </c>
      <c r="E4" s="4" t="s">
        <v>5</v>
      </c>
      <c r="F4" s="4" t="s">
        <v>6</v>
      </c>
    </row>
    <row r="5" spans="1:6" x14ac:dyDescent="0.25">
      <c r="A5" s="59">
        <v>1</v>
      </c>
      <c r="B5" s="59"/>
      <c r="C5" s="5">
        <v>2</v>
      </c>
      <c r="D5" s="5">
        <v>3</v>
      </c>
      <c r="E5" s="5">
        <v>4.3333333333333304</v>
      </c>
      <c r="F5" s="5">
        <v>5.0833333333333304</v>
      </c>
    </row>
    <row r="6" spans="1:6" ht="25.5" x14ac:dyDescent="0.25">
      <c r="A6" s="6" t="s">
        <v>7</v>
      </c>
      <c r="B6" s="28" t="s">
        <v>8</v>
      </c>
      <c r="C6" s="29">
        <f>C7</f>
        <v>15848413</v>
      </c>
      <c r="D6" s="30"/>
      <c r="E6" s="31">
        <f>E7</f>
        <v>15734245.542000001</v>
      </c>
      <c r="F6" s="32">
        <f t="shared" ref="F6:F11" si="0">+E6/C6*100</f>
        <v>99.279628452388266</v>
      </c>
    </row>
    <row r="7" spans="1:6" x14ac:dyDescent="0.25">
      <c r="A7" s="7" t="s">
        <v>9</v>
      </c>
      <c r="B7" s="33" t="s">
        <v>10</v>
      </c>
      <c r="C7" s="29">
        <f>C8</f>
        <v>15848413</v>
      </c>
      <c r="D7" s="30"/>
      <c r="E7" s="31">
        <f>E8</f>
        <v>15734245.542000001</v>
      </c>
      <c r="F7" s="32">
        <f t="shared" si="0"/>
        <v>99.279628452388266</v>
      </c>
    </row>
    <row r="8" spans="1:6" ht="25.5" x14ac:dyDescent="0.25">
      <c r="A8" s="8" t="s">
        <v>11</v>
      </c>
      <c r="B8" s="34" t="s">
        <v>12</v>
      </c>
      <c r="C8" s="29">
        <f>C9+C21+C32+C38+C76+C106+C270+C324+C344+C354</f>
        <v>15848413</v>
      </c>
      <c r="D8" s="30"/>
      <c r="E8" s="31">
        <f>E9+E21+E32+E38+E76+E106+E270+E324+E344+E354</f>
        <v>15734245.542000001</v>
      </c>
      <c r="F8" s="32">
        <f t="shared" si="0"/>
        <v>99.279628452388266</v>
      </c>
    </row>
    <row r="9" spans="1:6" ht="25.5" x14ac:dyDescent="0.25">
      <c r="A9" s="9" t="s">
        <v>13</v>
      </c>
      <c r="B9" s="35" t="s">
        <v>14</v>
      </c>
      <c r="C9" s="29">
        <f>C10</f>
        <v>10575834</v>
      </c>
      <c r="D9" s="30"/>
      <c r="E9" s="31">
        <f>E10</f>
        <v>7961417.7700000005</v>
      </c>
      <c r="F9" s="32">
        <f t="shared" si="0"/>
        <v>75.279337497165713</v>
      </c>
    </row>
    <row r="10" spans="1:6" x14ac:dyDescent="0.25">
      <c r="A10" s="10" t="s">
        <v>15</v>
      </c>
      <c r="B10" s="36" t="s">
        <v>16</v>
      </c>
      <c r="C10" s="37">
        <f>C11+C16</f>
        <v>10575834</v>
      </c>
      <c r="D10" s="38"/>
      <c r="E10" s="39">
        <f>E11+E16</f>
        <v>7961417.7700000005</v>
      </c>
      <c r="F10" s="32">
        <f t="shared" si="0"/>
        <v>75.279337497165713</v>
      </c>
    </row>
    <row r="11" spans="1:6" x14ac:dyDescent="0.25">
      <c r="A11" s="11" t="s">
        <v>17</v>
      </c>
      <c r="B11" s="36" t="s">
        <v>18</v>
      </c>
      <c r="C11" s="37">
        <v>10391383</v>
      </c>
      <c r="D11" s="38"/>
      <c r="E11" s="39">
        <f>SUM(E12:E15)</f>
        <v>7818021.0700000003</v>
      </c>
      <c r="F11" s="32">
        <f t="shared" si="0"/>
        <v>75.235616568073766</v>
      </c>
    </row>
    <row r="12" spans="1:6" x14ac:dyDescent="0.25">
      <c r="A12" s="12" t="s">
        <v>19</v>
      </c>
      <c r="B12" s="36" t="s">
        <v>20</v>
      </c>
      <c r="C12" s="40"/>
      <c r="D12" s="41"/>
      <c r="E12" s="42">
        <v>6589093.7000000002</v>
      </c>
      <c r="F12" s="43"/>
    </row>
    <row r="13" spans="1:6" ht="18" customHeight="1" x14ac:dyDescent="0.25">
      <c r="A13" s="12" t="s">
        <v>21</v>
      </c>
      <c r="B13" s="36" t="s">
        <v>22</v>
      </c>
      <c r="C13" s="40"/>
      <c r="D13" s="41"/>
      <c r="E13" s="42">
        <v>24853.08</v>
      </c>
      <c r="F13" s="43"/>
    </row>
    <row r="14" spans="1:6" ht="15.75" customHeight="1" x14ac:dyDescent="0.25">
      <c r="A14" s="12" t="s">
        <v>23</v>
      </c>
      <c r="B14" s="36" t="s">
        <v>24</v>
      </c>
      <c r="C14" s="40"/>
      <c r="D14" s="41"/>
      <c r="E14" s="42">
        <v>120757.86</v>
      </c>
      <c r="F14" s="43"/>
    </row>
    <row r="15" spans="1:6" ht="38.25" x14ac:dyDescent="0.25">
      <c r="A15" s="12" t="s">
        <v>25</v>
      </c>
      <c r="B15" s="36" t="s">
        <v>26</v>
      </c>
      <c r="C15" s="40"/>
      <c r="D15" s="41"/>
      <c r="E15" s="42">
        <v>1083316.43</v>
      </c>
      <c r="F15" s="43"/>
    </row>
    <row r="16" spans="1:6" x14ac:dyDescent="0.25">
      <c r="A16" s="11" t="s">
        <v>27</v>
      </c>
      <c r="B16" s="36" t="s">
        <v>28</v>
      </c>
      <c r="C16" s="37">
        <v>184451</v>
      </c>
      <c r="D16" s="44"/>
      <c r="E16" s="39">
        <f>E17+E18+E19+E20</f>
        <v>143396.70000000001</v>
      </c>
      <c r="F16" s="32">
        <f>+E16/C16*100</f>
        <v>77.742435660419304</v>
      </c>
    </row>
    <row r="17" spans="1:6" ht="25.5" x14ac:dyDescent="0.25">
      <c r="A17" s="12" t="s">
        <v>29</v>
      </c>
      <c r="B17" s="36" t="s">
        <v>30</v>
      </c>
      <c r="C17" s="40"/>
      <c r="D17" s="41"/>
      <c r="E17" s="42">
        <v>117905.7</v>
      </c>
      <c r="F17" s="43"/>
    </row>
    <row r="18" spans="1:6" ht="25.5" x14ac:dyDescent="0.25">
      <c r="A18" s="12" t="s">
        <v>31</v>
      </c>
      <c r="B18" s="36" t="s">
        <v>32</v>
      </c>
      <c r="C18" s="40"/>
      <c r="D18" s="41"/>
      <c r="E18" s="42">
        <v>23680</v>
      </c>
      <c r="F18" s="43"/>
    </row>
    <row r="19" spans="1:6" x14ac:dyDescent="0.25">
      <c r="A19" s="12" t="s">
        <v>33</v>
      </c>
      <c r="B19" s="36" t="s">
        <v>34</v>
      </c>
      <c r="C19" s="40"/>
      <c r="D19" s="41"/>
      <c r="E19" s="42">
        <v>168</v>
      </c>
      <c r="F19" s="43"/>
    </row>
    <row r="20" spans="1:6" ht="25.5" x14ac:dyDescent="0.25">
      <c r="A20" s="12">
        <v>3299</v>
      </c>
      <c r="B20" s="36" t="s">
        <v>35</v>
      </c>
      <c r="C20" s="40"/>
      <c r="D20" s="41"/>
      <c r="E20" s="42">
        <v>1643</v>
      </c>
      <c r="F20" s="43"/>
    </row>
    <row r="21" spans="1:6" x14ac:dyDescent="0.25">
      <c r="A21" s="9" t="s">
        <v>36</v>
      </c>
      <c r="B21" s="35" t="s">
        <v>37</v>
      </c>
      <c r="C21" s="29">
        <v>129</v>
      </c>
      <c r="D21" s="45"/>
      <c r="E21" s="31">
        <f>E22</f>
        <v>5475.119999999999</v>
      </c>
      <c r="F21" s="32">
        <f>+E21/C21*100</f>
        <v>4244.2790697674409</v>
      </c>
    </row>
    <row r="22" spans="1:6" x14ac:dyDescent="0.25">
      <c r="A22" s="10" t="s">
        <v>15</v>
      </c>
      <c r="B22" s="36" t="s">
        <v>16</v>
      </c>
      <c r="C22" s="37"/>
      <c r="D22" s="44"/>
      <c r="E22" s="39">
        <f>E23+E26+E29</f>
        <v>5475.119999999999</v>
      </c>
      <c r="F22" s="32" t="e">
        <f>+E22/C22*100</f>
        <v>#DIV/0!</v>
      </c>
    </row>
    <row r="23" spans="1:6" x14ac:dyDescent="0.25">
      <c r="A23" s="11" t="s">
        <v>17</v>
      </c>
      <c r="B23" s="36" t="s">
        <v>18</v>
      </c>
      <c r="C23" s="37">
        <v>0</v>
      </c>
      <c r="D23" s="44"/>
      <c r="E23" s="39">
        <f>E24+E25</f>
        <v>2528.5099999999998</v>
      </c>
      <c r="F23" s="32" t="e">
        <f>+E23/C23*100</f>
        <v>#DIV/0!</v>
      </c>
    </row>
    <row r="24" spans="1:6" x14ac:dyDescent="0.25">
      <c r="A24" s="12" t="s">
        <v>19</v>
      </c>
      <c r="B24" s="36" t="s">
        <v>20</v>
      </c>
      <c r="C24" s="40"/>
      <c r="D24" s="41"/>
      <c r="E24" s="42">
        <v>2133.56</v>
      </c>
      <c r="F24" s="43"/>
    </row>
    <row r="25" spans="1:6" ht="25.5" x14ac:dyDescent="0.25">
      <c r="A25" s="12">
        <v>3132</v>
      </c>
      <c r="B25" s="36" t="s">
        <v>26</v>
      </c>
      <c r="C25" s="40"/>
      <c r="D25" s="41"/>
      <c r="E25" s="42">
        <v>394.95</v>
      </c>
      <c r="F25" s="43"/>
    </row>
    <row r="26" spans="1:6" x14ac:dyDescent="0.25">
      <c r="A26" s="11">
        <v>32</v>
      </c>
      <c r="B26" s="36" t="s">
        <v>28</v>
      </c>
      <c r="C26" s="40">
        <v>0</v>
      </c>
      <c r="D26" s="43"/>
      <c r="E26" s="42">
        <f>E27+E28</f>
        <v>1277.8399999999999</v>
      </c>
      <c r="F26" s="43"/>
    </row>
    <row r="27" spans="1:6" x14ac:dyDescent="0.25">
      <c r="A27" s="12">
        <v>3295</v>
      </c>
      <c r="B27" s="36" t="s">
        <v>34</v>
      </c>
      <c r="C27" s="40"/>
      <c r="D27" s="43"/>
      <c r="E27" s="42">
        <v>132.72</v>
      </c>
      <c r="F27" s="43"/>
    </row>
    <row r="28" spans="1:6" x14ac:dyDescent="0.25">
      <c r="A28" s="12">
        <v>3296</v>
      </c>
      <c r="B28" s="36" t="s">
        <v>38</v>
      </c>
      <c r="C28" s="40"/>
      <c r="D28" s="43"/>
      <c r="E28" s="42">
        <v>1145.1199999999999</v>
      </c>
      <c r="F28" s="43"/>
    </row>
    <row r="29" spans="1:6" x14ac:dyDescent="0.25">
      <c r="A29" s="11">
        <v>34</v>
      </c>
      <c r="B29" s="36" t="s">
        <v>39</v>
      </c>
      <c r="C29" s="40">
        <v>0</v>
      </c>
      <c r="D29" s="43"/>
      <c r="E29" s="42">
        <v>1668.77</v>
      </c>
      <c r="F29" s="43"/>
    </row>
    <row r="30" spans="1:6" x14ac:dyDescent="0.25">
      <c r="A30" s="12">
        <v>3433</v>
      </c>
      <c r="B30" s="36" t="s">
        <v>40</v>
      </c>
      <c r="C30" s="40"/>
      <c r="D30" s="43"/>
      <c r="E30" s="42">
        <v>1668.77</v>
      </c>
      <c r="F30" s="43"/>
    </row>
    <row r="31" spans="1:6" x14ac:dyDescent="0.25">
      <c r="A31" s="11">
        <v>37</v>
      </c>
      <c r="B31" s="36"/>
      <c r="C31" s="40">
        <v>129</v>
      </c>
      <c r="D31" s="43"/>
      <c r="E31" s="42"/>
      <c r="F31" s="43"/>
    </row>
    <row r="32" spans="1:6" ht="25.5" x14ac:dyDescent="0.25">
      <c r="A32" s="9" t="s">
        <v>41</v>
      </c>
      <c r="B32" s="35" t="s">
        <v>42</v>
      </c>
      <c r="C32" s="29">
        <v>0</v>
      </c>
      <c r="D32" s="30"/>
      <c r="E32" s="31">
        <f>E33</f>
        <v>1660.8</v>
      </c>
      <c r="F32" s="32" t="e">
        <f>+E32/C32*100</f>
        <v>#DIV/0!</v>
      </c>
    </row>
    <row r="33" spans="1:6" x14ac:dyDescent="0.25">
      <c r="A33" s="10" t="s">
        <v>15</v>
      </c>
      <c r="B33" s="36" t="s">
        <v>16</v>
      </c>
      <c r="C33" s="37"/>
      <c r="D33" s="38"/>
      <c r="E33" s="39">
        <f>E34+E36</f>
        <v>1660.8</v>
      </c>
      <c r="F33" s="32" t="e">
        <f>+E33/C33*100</f>
        <v>#DIV/0!</v>
      </c>
    </row>
    <row r="34" spans="1:6" x14ac:dyDescent="0.25">
      <c r="A34" s="11">
        <v>32</v>
      </c>
      <c r="B34" s="36" t="s">
        <v>28</v>
      </c>
      <c r="C34" s="37">
        <v>0</v>
      </c>
      <c r="D34" s="38"/>
      <c r="E34" s="39">
        <v>128.80000000000001</v>
      </c>
      <c r="F34" s="32"/>
    </row>
    <row r="35" spans="1:6" x14ac:dyDescent="0.25">
      <c r="A35" s="12">
        <v>3214</v>
      </c>
      <c r="B35" s="36" t="s">
        <v>43</v>
      </c>
      <c r="C35" s="37"/>
      <c r="D35" s="38"/>
      <c r="E35" s="39">
        <v>128.80000000000001</v>
      </c>
      <c r="F35" s="32"/>
    </row>
    <row r="36" spans="1:6" ht="25.5" x14ac:dyDescent="0.25">
      <c r="A36" s="11" t="s">
        <v>9</v>
      </c>
      <c r="B36" s="36" t="s">
        <v>44</v>
      </c>
      <c r="C36" s="37">
        <v>0</v>
      </c>
      <c r="D36" s="38"/>
      <c r="E36" s="39">
        <v>1532</v>
      </c>
      <c r="F36" s="32" t="e">
        <f>+E36/C36*100</f>
        <v>#DIV/0!</v>
      </c>
    </row>
    <row r="37" spans="1:6" ht="25.5" x14ac:dyDescent="0.25">
      <c r="A37" s="12" t="s">
        <v>45</v>
      </c>
      <c r="B37" s="36" t="s">
        <v>46</v>
      </c>
      <c r="C37" s="40"/>
      <c r="D37" s="43"/>
      <c r="E37" s="42">
        <v>1532</v>
      </c>
      <c r="F37" s="43"/>
    </row>
    <row r="38" spans="1:6" ht="25.5" x14ac:dyDescent="0.25">
      <c r="A38" s="9" t="s">
        <v>47</v>
      </c>
      <c r="B38" s="35" t="s">
        <v>48</v>
      </c>
      <c r="C38" s="29">
        <f>C39</f>
        <v>430049</v>
      </c>
      <c r="D38" s="30"/>
      <c r="E38" s="31">
        <f>E39</f>
        <v>446049.58999999991</v>
      </c>
      <c r="F38" s="32">
        <f>+E38/C38*100</f>
        <v>103.72064346155901</v>
      </c>
    </row>
    <row r="39" spans="1:6" x14ac:dyDescent="0.25">
      <c r="A39" s="10" t="s">
        <v>15</v>
      </c>
      <c r="B39" s="36" t="s">
        <v>16</v>
      </c>
      <c r="C39" s="37">
        <f>C40+C65+C69+C70</f>
        <v>430049</v>
      </c>
      <c r="D39" s="38"/>
      <c r="E39" s="39">
        <f>E40+E65+E70</f>
        <v>446049.58999999991</v>
      </c>
      <c r="F39" s="32">
        <f>+E39/C39*100</f>
        <v>103.72064346155901</v>
      </c>
    </row>
    <row r="40" spans="1:6" x14ac:dyDescent="0.25">
      <c r="A40" s="11" t="s">
        <v>27</v>
      </c>
      <c r="B40" s="36" t="s">
        <v>28</v>
      </c>
      <c r="C40" s="37">
        <v>415515</v>
      </c>
      <c r="D40" s="38"/>
      <c r="E40" s="39">
        <f>SUM(E41:E64)</f>
        <v>433984.39999999991</v>
      </c>
      <c r="F40" s="32">
        <f>+E40/C40*100</f>
        <v>104.44494181918822</v>
      </c>
    </row>
    <row r="41" spans="1:6" x14ac:dyDescent="0.25">
      <c r="A41" s="12" t="s">
        <v>49</v>
      </c>
      <c r="B41" s="36" t="s">
        <v>50</v>
      </c>
      <c r="C41" s="40"/>
      <c r="D41" s="43"/>
      <c r="E41" s="42">
        <f>165808.12+80</f>
        <v>165888.12</v>
      </c>
      <c r="F41" s="43"/>
    </row>
    <row r="42" spans="1:6" x14ac:dyDescent="0.25">
      <c r="A42" s="12" t="s">
        <v>51</v>
      </c>
      <c r="B42" s="36" t="s">
        <v>52</v>
      </c>
      <c r="C42" s="40"/>
      <c r="D42" s="43"/>
      <c r="E42" s="42">
        <v>16510.21</v>
      </c>
      <c r="F42" s="43"/>
    </row>
    <row r="43" spans="1:6" ht="25.5" x14ac:dyDescent="0.25">
      <c r="A43" s="12" t="s">
        <v>53</v>
      </c>
      <c r="B43" s="36" t="s">
        <v>54</v>
      </c>
      <c r="C43" s="40"/>
      <c r="D43" s="43"/>
      <c r="E43" s="42">
        <v>5592.78</v>
      </c>
      <c r="F43" s="43"/>
    </row>
    <row r="44" spans="1:6" x14ac:dyDescent="0.25">
      <c r="A44" s="12" t="s">
        <v>55</v>
      </c>
      <c r="B44" s="36" t="s">
        <v>56</v>
      </c>
      <c r="C44" s="40"/>
      <c r="D44" s="43"/>
      <c r="E44" s="42">
        <f>10120.13+334.94</f>
        <v>10455.07</v>
      </c>
      <c r="F44" s="43"/>
    </row>
    <row r="45" spans="1:6" x14ac:dyDescent="0.25">
      <c r="A45" s="12" t="s">
        <v>57</v>
      </c>
      <c r="B45" s="36" t="s">
        <v>58</v>
      </c>
      <c r="C45" s="40"/>
      <c r="D45" s="43"/>
      <c r="E45" s="42">
        <v>104166.39</v>
      </c>
      <c r="F45" s="43"/>
    </row>
    <row r="46" spans="1:6" ht="25.5" x14ac:dyDescent="0.25">
      <c r="A46" s="12" t="s">
        <v>59</v>
      </c>
      <c r="B46" s="36" t="s">
        <v>60</v>
      </c>
      <c r="C46" s="40"/>
      <c r="D46" s="43"/>
      <c r="E46" s="42">
        <v>12620.55</v>
      </c>
      <c r="F46" s="43"/>
    </row>
    <row r="47" spans="1:6" x14ac:dyDescent="0.25">
      <c r="A47" s="12" t="s">
        <v>61</v>
      </c>
      <c r="B47" s="36" t="s">
        <v>62</v>
      </c>
      <c r="C47" s="40"/>
      <c r="D47" s="43"/>
      <c r="E47" s="42">
        <v>1678.93</v>
      </c>
      <c r="F47" s="43"/>
    </row>
    <row r="48" spans="1:6" ht="25.5" x14ac:dyDescent="0.25">
      <c r="A48" s="12" t="s">
        <v>63</v>
      </c>
      <c r="B48" s="36" t="s">
        <v>64</v>
      </c>
      <c r="C48" s="40"/>
      <c r="D48" s="43"/>
      <c r="E48" s="42">
        <v>936.36</v>
      </c>
      <c r="F48" s="43"/>
    </row>
    <row r="49" spans="1:6" x14ac:dyDescent="0.25">
      <c r="A49" s="12" t="s">
        <v>65</v>
      </c>
      <c r="B49" s="36" t="s">
        <v>66</v>
      </c>
      <c r="C49" s="40"/>
      <c r="D49" s="43"/>
      <c r="E49" s="42">
        <v>10041.94</v>
      </c>
      <c r="F49" s="43"/>
    </row>
    <row r="50" spans="1:6" ht="25.5" x14ac:dyDescent="0.25">
      <c r="A50" s="12" t="s">
        <v>67</v>
      </c>
      <c r="B50" s="36" t="s">
        <v>68</v>
      </c>
      <c r="C50" s="40"/>
      <c r="D50" s="43"/>
      <c r="E50" s="42">
        <v>17348.169999999998</v>
      </c>
      <c r="F50" s="43"/>
    </row>
    <row r="51" spans="1:6" x14ac:dyDescent="0.25">
      <c r="A51" s="12" t="s">
        <v>69</v>
      </c>
      <c r="B51" s="36" t="s">
        <v>70</v>
      </c>
      <c r="C51" s="40"/>
      <c r="D51" s="43"/>
      <c r="E51" s="42">
        <v>11040.87</v>
      </c>
      <c r="F51" s="43"/>
    </row>
    <row r="52" spans="1:6" x14ac:dyDescent="0.25">
      <c r="A52" s="12" t="s">
        <v>71</v>
      </c>
      <c r="B52" s="36" t="s">
        <v>72</v>
      </c>
      <c r="C52" s="40"/>
      <c r="D52" s="43"/>
      <c r="E52" s="42">
        <v>8547.34</v>
      </c>
      <c r="F52" s="43"/>
    </row>
    <row r="53" spans="1:6" x14ac:dyDescent="0.25">
      <c r="A53" s="12" t="s">
        <v>73</v>
      </c>
      <c r="B53" s="36" t="s">
        <v>74</v>
      </c>
      <c r="C53" s="40"/>
      <c r="D53" s="43"/>
      <c r="E53" s="42">
        <v>2008.73</v>
      </c>
      <c r="F53" s="43"/>
    </row>
    <row r="54" spans="1:6" x14ac:dyDescent="0.25">
      <c r="A54" s="12" t="s">
        <v>31</v>
      </c>
      <c r="B54" s="36" t="s">
        <v>32</v>
      </c>
      <c r="C54" s="40"/>
      <c r="D54" s="43"/>
      <c r="E54" s="42">
        <v>0</v>
      </c>
      <c r="F54" s="43"/>
    </row>
    <row r="55" spans="1:6" x14ac:dyDescent="0.25">
      <c r="A55" s="12" t="s">
        <v>75</v>
      </c>
      <c r="B55" s="36" t="s">
        <v>76</v>
      </c>
      <c r="C55" s="40"/>
      <c r="D55" s="43"/>
      <c r="E55" s="42">
        <v>28667.599999999999</v>
      </c>
      <c r="F55" s="43"/>
    </row>
    <row r="56" spans="1:6" x14ac:dyDescent="0.25">
      <c r="A56" s="12" t="s">
        <v>77</v>
      </c>
      <c r="B56" s="36" t="s">
        <v>78</v>
      </c>
      <c r="C56" s="40"/>
      <c r="D56" s="43"/>
      <c r="E56" s="42">
        <v>3639.23</v>
      </c>
      <c r="F56" s="43"/>
    </row>
    <row r="57" spans="1:6" x14ac:dyDescent="0.25">
      <c r="A57" s="12" t="s">
        <v>79</v>
      </c>
      <c r="B57" s="36" t="s">
        <v>80</v>
      </c>
      <c r="C57" s="40"/>
      <c r="D57" s="43"/>
      <c r="E57" s="42">
        <v>10307.51</v>
      </c>
      <c r="F57" s="43"/>
    </row>
    <row r="58" spans="1:6" ht="25.5" x14ac:dyDescent="0.25">
      <c r="A58" s="12" t="s">
        <v>81</v>
      </c>
      <c r="B58" s="36" t="s">
        <v>82</v>
      </c>
      <c r="C58" s="40"/>
      <c r="D58" s="43"/>
      <c r="E58" s="42">
        <v>320</v>
      </c>
      <c r="F58" s="43"/>
    </row>
    <row r="59" spans="1:6" ht="25.5" x14ac:dyDescent="0.25">
      <c r="A59" s="12" t="s">
        <v>83</v>
      </c>
      <c r="B59" s="36" t="s">
        <v>84</v>
      </c>
      <c r="C59" s="40"/>
      <c r="D59" s="43"/>
      <c r="E59" s="42">
        <v>0</v>
      </c>
      <c r="F59" s="43"/>
    </row>
    <row r="60" spans="1:6" x14ac:dyDescent="0.25">
      <c r="A60" s="12" t="s">
        <v>85</v>
      </c>
      <c r="B60" s="36" t="s">
        <v>86</v>
      </c>
      <c r="C60" s="40"/>
      <c r="D60" s="43"/>
      <c r="E60" s="42">
        <v>1915.44</v>
      </c>
      <c r="F60" s="43"/>
    </row>
    <row r="61" spans="1:6" x14ac:dyDescent="0.25">
      <c r="A61" s="12" t="s">
        <v>87</v>
      </c>
      <c r="B61" s="36" t="s">
        <v>88</v>
      </c>
      <c r="C61" s="40"/>
      <c r="D61" s="43"/>
      <c r="E61" s="42">
        <v>17943.48</v>
      </c>
      <c r="F61" s="43"/>
    </row>
    <row r="62" spans="1:6" x14ac:dyDescent="0.25">
      <c r="A62" s="12" t="s">
        <v>89</v>
      </c>
      <c r="B62" s="36" t="s">
        <v>90</v>
      </c>
      <c r="C62" s="40"/>
      <c r="D62" s="43"/>
      <c r="E62" s="42">
        <v>2570.67</v>
      </c>
      <c r="F62" s="43"/>
    </row>
    <row r="63" spans="1:6" x14ac:dyDescent="0.25">
      <c r="A63" s="12" t="s">
        <v>33</v>
      </c>
      <c r="B63" s="36" t="s">
        <v>34</v>
      </c>
      <c r="C63" s="40"/>
      <c r="D63" s="43"/>
      <c r="E63" s="42">
        <v>1.99</v>
      </c>
      <c r="F63" s="43"/>
    </row>
    <row r="64" spans="1:6" x14ac:dyDescent="0.25">
      <c r="A64" s="12" t="s">
        <v>91</v>
      </c>
      <c r="B64" s="36" t="s">
        <v>35</v>
      </c>
      <c r="C64" s="40"/>
      <c r="D64" s="43"/>
      <c r="E64" s="42">
        <v>1783.02</v>
      </c>
      <c r="F64" s="43"/>
    </row>
    <row r="65" spans="1:6" x14ac:dyDescent="0.25">
      <c r="A65" s="11" t="s">
        <v>92</v>
      </c>
      <c r="B65" s="36" t="s">
        <v>39</v>
      </c>
      <c r="C65" s="37">
        <v>6740</v>
      </c>
      <c r="D65" s="38"/>
      <c r="E65" s="39">
        <f>E67+E68</f>
        <v>1894.35</v>
      </c>
      <c r="F65" s="32">
        <f>+E65/C65*100</f>
        <v>28.106083086053413</v>
      </c>
    </row>
    <row r="66" spans="1:6" ht="38.25" x14ac:dyDescent="0.25">
      <c r="A66" s="12">
        <v>3423</v>
      </c>
      <c r="B66" s="36" t="s">
        <v>93</v>
      </c>
      <c r="C66" s="37"/>
      <c r="D66" s="38"/>
      <c r="E66" s="46">
        <v>2635.02</v>
      </c>
      <c r="F66" s="32"/>
    </row>
    <row r="67" spans="1:6" ht="25.5" x14ac:dyDescent="0.25">
      <c r="A67" s="12" t="s">
        <v>94</v>
      </c>
      <c r="B67" s="36" t="s">
        <v>95</v>
      </c>
      <c r="C67" s="40"/>
      <c r="D67" s="43"/>
      <c r="E67" s="42">
        <v>1589.48</v>
      </c>
      <c r="F67" s="43"/>
    </row>
    <row r="68" spans="1:6" x14ac:dyDescent="0.25">
      <c r="A68" s="12" t="s">
        <v>96</v>
      </c>
      <c r="B68" s="36" t="s">
        <v>97</v>
      </c>
      <c r="C68" s="40"/>
      <c r="D68" s="43"/>
      <c r="E68" s="42">
        <v>304.87</v>
      </c>
      <c r="F68" s="43"/>
    </row>
    <row r="69" spans="1:6" x14ac:dyDescent="0.25">
      <c r="A69" s="11">
        <v>37</v>
      </c>
      <c r="B69" s="36"/>
      <c r="C69" s="40">
        <v>2528</v>
      </c>
      <c r="D69" s="43"/>
      <c r="E69" s="42">
        <v>0</v>
      </c>
      <c r="F69" s="32">
        <f>+E69/C69*100</f>
        <v>0</v>
      </c>
    </row>
    <row r="70" spans="1:6" ht="25.5" x14ac:dyDescent="0.25">
      <c r="A70" s="11" t="s">
        <v>98</v>
      </c>
      <c r="B70" s="36" t="s">
        <v>99</v>
      </c>
      <c r="C70" s="37">
        <v>5266</v>
      </c>
      <c r="D70" s="38"/>
      <c r="E70" s="39">
        <f>SUM(E71:E75)</f>
        <v>10170.84</v>
      </c>
      <c r="F70" s="32">
        <f>+E70/C70*100</f>
        <v>193.14166350170908</v>
      </c>
    </row>
    <row r="71" spans="1:6" x14ac:dyDescent="0.25">
      <c r="A71" s="12" t="s">
        <v>100</v>
      </c>
      <c r="B71" s="36" t="s">
        <v>101</v>
      </c>
      <c r="C71" s="40"/>
      <c r="D71" s="43"/>
      <c r="E71" s="42">
        <v>3399.45</v>
      </c>
      <c r="F71" s="43"/>
    </row>
    <row r="72" spans="1:6" x14ac:dyDescent="0.25">
      <c r="A72" s="12" t="s">
        <v>102</v>
      </c>
      <c r="B72" s="36" t="s">
        <v>103</v>
      </c>
      <c r="C72" s="40"/>
      <c r="D72" s="43"/>
      <c r="E72" s="42">
        <v>2027.13</v>
      </c>
      <c r="F72" s="43"/>
    </row>
    <row r="73" spans="1:6" x14ac:dyDescent="0.25">
      <c r="A73" s="12" t="s">
        <v>104</v>
      </c>
      <c r="B73" s="36" t="s">
        <v>105</v>
      </c>
      <c r="C73" s="40"/>
      <c r="D73" s="43"/>
      <c r="E73" s="42">
        <v>878</v>
      </c>
      <c r="F73" s="43"/>
    </row>
    <row r="74" spans="1:6" x14ac:dyDescent="0.25">
      <c r="A74" s="12" t="s">
        <v>106</v>
      </c>
      <c r="B74" s="36" t="s">
        <v>107</v>
      </c>
      <c r="C74" s="40"/>
      <c r="D74" s="43"/>
      <c r="E74" s="42">
        <v>3416.25</v>
      </c>
      <c r="F74" s="43"/>
    </row>
    <row r="75" spans="1:6" x14ac:dyDescent="0.25">
      <c r="A75" s="12" t="s">
        <v>108</v>
      </c>
      <c r="B75" s="36" t="s">
        <v>109</v>
      </c>
      <c r="C75" s="40"/>
      <c r="D75" s="43"/>
      <c r="E75" s="42">
        <v>450.01</v>
      </c>
      <c r="F75" s="43"/>
    </row>
    <row r="76" spans="1:6" ht="38.25" x14ac:dyDescent="0.25">
      <c r="A76" s="9" t="s">
        <v>110</v>
      </c>
      <c r="B76" s="35" t="s">
        <v>111</v>
      </c>
      <c r="C76" s="29">
        <f>C77</f>
        <v>201500</v>
      </c>
      <c r="D76" s="30"/>
      <c r="E76" s="31">
        <f>E77</f>
        <v>198577.78999999998</v>
      </c>
      <c r="F76" s="32">
        <f>+E76/C76*100</f>
        <v>98.549771712158801</v>
      </c>
    </row>
    <row r="77" spans="1:6" x14ac:dyDescent="0.25">
      <c r="A77" s="10" t="s">
        <v>112</v>
      </c>
      <c r="B77" s="36" t="s">
        <v>113</v>
      </c>
      <c r="C77" s="37">
        <f>C78+C82+C98+C100+C102</f>
        <v>201500</v>
      </c>
      <c r="D77" s="38"/>
      <c r="E77" s="39">
        <f>E78+E82+E98+E100+E102</f>
        <v>198577.78999999998</v>
      </c>
      <c r="F77" s="32">
        <f>+E77/C77*100</f>
        <v>98.549771712158801</v>
      </c>
    </row>
    <row r="78" spans="1:6" x14ac:dyDescent="0.25">
      <c r="A78" s="11" t="s">
        <v>17</v>
      </c>
      <c r="B78" s="36" t="s">
        <v>18</v>
      </c>
      <c r="C78" s="37">
        <v>34752</v>
      </c>
      <c r="D78" s="38"/>
      <c r="E78" s="39">
        <f>E79+E80+E81</f>
        <v>25293.72</v>
      </c>
      <c r="F78" s="32">
        <f>+E78/C78*100</f>
        <v>72.783494475138127</v>
      </c>
    </row>
    <row r="79" spans="1:6" x14ac:dyDescent="0.25">
      <c r="A79" s="12" t="s">
        <v>19</v>
      </c>
      <c r="B79" s="36" t="s">
        <v>20</v>
      </c>
      <c r="C79" s="40"/>
      <c r="D79" s="43"/>
      <c r="E79" s="42">
        <v>19282.150000000001</v>
      </c>
      <c r="F79" s="43"/>
    </row>
    <row r="80" spans="1:6" x14ac:dyDescent="0.25">
      <c r="A80" s="12" t="s">
        <v>23</v>
      </c>
      <c r="B80" s="36" t="s">
        <v>24</v>
      </c>
      <c r="C80" s="40"/>
      <c r="D80" s="43"/>
      <c r="E80" s="42">
        <v>2830</v>
      </c>
      <c r="F80" s="43"/>
    </row>
    <row r="81" spans="1:6" ht="25.5" x14ac:dyDescent="0.25">
      <c r="A81" s="12" t="s">
        <v>25</v>
      </c>
      <c r="B81" s="36" t="s">
        <v>26</v>
      </c>
      <c r="C81" s="40"/>
      <c r="D81" s="43"/>
      <c r="E81" s="42">
        <v>3181.57</v>
      </c>
      <c r="F81" s="43"/>
    </row>
    <row r="82" spans="1:6" x14ac:dyDescent="0.25">
      <c r="A82" s="11" t="s">
        <v>27</v>
      </c>
      <c r="B82" s="36" t="s">
        <v>28</v>
      </c>
      <c r="C82" s="37">
        <v>59410</v>
      </c>
      <c r="D82" s="38"/>
      <c r="E82" s="39">
        <f>SUM(E83:E97)</f>
        <v>103646.56999999998</v>
      </c>
      <c r="F82" s="32">
        <f>+E82/C82*100</f>
        <v>174.45980474667562</v>
      </c>
    </row>
    <row r="83" spans="1:6" x14ac:dyDescent="0.25">
      <c r="A83" s="12" t="s">
        <v>49</v>
      </c>
      <c r="B83" s="36" t="s">
        <v>50</v>
      </c>
      <c r="C83" s="40"/>
      <c r="D83" s="43"/>
      <c r="E83" s="42">
        <v>40311.97</v>
      </c>
      <c r="F83" s="43"/>
    </row>
    <row r="84" spans="1:6" ht="25.5" x14ac:dyDescent="0.25">
      <c r="A84" s="12">
        <v>3212</v>
      </c>
      <c r="B84" s="36" t="s">
        <v>30</v>
      </c>
      <c r="C84" s="40"/>
      <c r="D84" s="43"/>
      <c r="E84" s="42">
        <v>485.77</v>
      </c>
      <c r="F84" s="43"/>
    </row>
    <row r="85" spans="1:6" x14ac:dyDescent="0.25">
      <c r="A85" s="12" t="s">
        <v>51</v>
      </c>
      <c r="B85" s="36" t="s">
        <v>52</v>
      </c>
      <c r="C85" s="40"/>
      <c r="D85" s="43"/>
      <c r="E85" s="42">
        <v>489.59</v>
      </c>
      <c r="F85" s="43"/>
    </row>
    <row r="86" spans="1:6" ht="25.5" x14ac:dyDescent="0.25">
      <c r="A86" s="12" t="s">
        <v>53</v>
      </c>
      <c r="B86" s="36" t="s">
        <v>54</v>
      </c>
      <c r="C86" s="40"/>
      <c r="D86" s="43"/>
      <c r="E86" s="42">
        <v>8.75</v>
      </c>
      <c r="F86" s="43"/>
    </row>
    <row r="87" spans="1:6" x14ac:dyDescent="0.25">
      <c r="A87" s="12" t="s">
        <v>55</v>
      </c>
      <c r="B87" s="36" t="s">
        <v>56</v>
      </c>
      <c r="C87" s="40"/>
      <c r="D87" s="43"/>
      <c r="E87" s="42">
        <v>210.06</v>
      </c>
      <c r="F87" s="43"/>
    </row>
    <row r="88" spans="1:6" x14ac:dyDescent="0.25">
      <c r="A88" s="12">
        <v>3223</v>
      </c>
      <c r="B88" s="36" t="s">
        <v>58</v>
      </c>
      <c r="C88" s="40"/>
      <c r="D88" s="43"/>
      <c r="E88" s="42">
        <v>368.03</v>
      </c>
      <c r="F88" s="43"/>
    </row>
    <row r="89" spans="1:6" ht="25.5" x14ac:dyDescent="0.25">
      <c r="A89" s="12">
        <v>3224</v>
      </c>
      <c r="B89" s="36" t="s">
        <v>60</v>
      </c>
      <c r="C89" s="40"/>
      <c r="D89" s="43"/>
      <c r="E89" s="42">
        <v>573.71</v>
      </c>
      <c r="F89" s="43"/>
    </row>
    <row r="90" spans="1:6" x14ac:dyDescent="0.25">
      <c r="A90" s="12">
        <v>3233</v>
      </c>
      <c r="B90" s="36" t="s">
        <v>70</v>
      </c>
      <c r="C90" s="40"/>
      <c r="D90" s="43"/>
      <c r="E90" s="42">
        <v>1330.31</v>
      </c>
      <c r="F90" s="43"/>
    </row>
    <row r="91" spans="1:6" x14ac:dyDescent="0.25">
      <c r="A91" s="12" t="s">
        <v>75</v>
      </c>
      <c r="B91" s="36" t="s">
        <v>76</v>
      </c>
      <c r="C91" s="40"/>
      <c r="D91" s="43"/>
      <c r="E91" s="42">
        <v>51332.29</v>
      </c>
      <c r="F91" s="43"/>
    </row>
    <row r="92" spans="1:6" x14ac:dyDescent="0.25">
      <c r="A92" s="12" t="s">
        <v>77</v>
      </c>
      <c r="B92" s="36" t="s">
        <v>78</v>
      </c>
      <c r="C92" s="40"/>
      <c r="D92" s="43"/>
      <c r="E92" s="42">
        <v>0</v>
      </c>
      <c r="F92" s="43"/>
    </row>
    <row r="93" spans="1:6" x14ac:dyDescent="0.25">
      <c r="A93" s="12" t="s">
        <v>79</v>
      </c>
      <c r="B93" s="36" t="s">
        <v>80</v>
      </c>
      <c r="C93" s="40"/>
      <c r="D93" s="43"/>
      <c r="E93" s="42">
        <v>2101</v>
      </c>
      <c r="F93" s="43"/>
    </row>
    <row r="94" spans="1:6" ht="25.5" x14ac:dyDescent="0.25">
      <c r="A94" s="12" t="s">
        <v>81</v>
      </c>
      <c r="B94" s="36" t="s">
        <v>82</v>
      </c>
      <c r="C94" s="40"/>
      <c r="D94" s="43"/>
      <c r="E94" s="42">
        <v>3107.62</v>
      </c>
      <c r="F94" s="43"/>
    </row>
    <row r="95" spans="1:6" x14ac:dyDescent="0.25">
      <c r="A95" s="12">
        <v>3292</v>
      </c>
      <c r="B95" s="36" t="s">
        <v>86</v>
      </c>
      <c r="C95" s="40"/>
      <c r="D95" s="43"/>
      <c r="E95" s="42">
        <v>23</v>
      </c>
      <c r="F95" s="43"/>
    </row>
    <row r="96" spans="1:6" x14ac:dyDescent="0.25">
      <c r="A96" s="12" t="s">
        <v>87</v>
      </c>
      <c r="B96" s="36" t="s">
        <v>88</v>
      </c>
      <c r="C96" s="40"/>
      <c r="D96" s="43"/>
      <c r="E96" s="42">
        <v>1814.47</v>
      </c>
      <c r="F96" s="43"/>
    </row>
    <row r="97" spans="1:6" x14ac:dyDescent="0.25">
      <c r="A97" s="12" t="s">
        <v>91</v>
      </c>
      <c r="B97" s="36" t="s">
        <v>35</v>
      </c>
      <c r="C97" s="40"/>
      <c r="D97" s="43"/>
      <c r="E97" s="42">
        <v>1490</v>
      </c>
      <c r="F97" s="43"/>
    </row>
    <row r="98" spans="1:6" x14ac:dyDescent="0.25">
      <c r="A98" s="11">
        <v>35</v>
      </c>
      <c r="B98" s="36" t="s">
        <v>114</v>
      </c>
      <c r="C98" s="40">
        <v>1394</v>
      </c>
      <c r="D98" s="43"/>
      <c r="E98" s="42">
        <v>47911</v>
      </c>
      <c r="F98" s="32">
        <f>+E98/C98*100</f>
        <v>3436.9440459110469</v>
      </c>
    </row>
    <row r="99" spans="1:6" ht="38.25" x14ac:dyDescent="0.25">
      <c r="A99" s="12">
        <v>3531</v>
      </c>
      <c r="B99" s="36" t="s">
        <v>115</v>
      </c>
      <c r="C99" s="40"/>
      <c r="D99" s="43"/>
      <c r="E99" s="42">
        <v>47911</v>
      </c>
      <c r="F99" s="43"/>
    </row>
    <row r="100" spans="1:6" ht="25.5" x14ac:dyDescent="0.25">
      <c r="A100" s="11">
        <v>36</v>
      </c>
      <c r="B100" s="36" t="s">
        <v>116</v>
      </c>
      <c r="C100" s="40">
        <v>19097</v>
      </c>
      <c r="D100" s="43"/>
      <c r="E100" s="42">
        <v>19097</v>
      </c>
      <c r="F100" s="32">
        <f>+E100/C100*100</f>
        <v>100</v>
      </c>
    </row>
    <row r="101" spans="1:6" ht="38.25" x14ac:dyDescent="0.25">
      <c r="A101" s="12">
        <v>3693</v>
      </c>
      <c r="B101" s="36" t="s">
        <v>117</v>
      </c>
      <c r="C101" s="40"/>
      <c r="D101" s="43"/>
      <c r="E101" s="42">
        <v>19097</v>
      </c>
      <c r="F101" s="43"/>
    </row>
    <row r="102" spans="1:6" ht="25.5" x14ac:dyDescent="0.25">
      <c r="A102" s="11" t="s">
        <v>98</v>
      </c>
      <c r="B102" s="36" t="s">
        <v>99</v>
      </c>
      <c r="C102" s="37">
        <v>86847</v>
      </c>
      <c r="D102" s="38"/>
      <c r="E102" s="39">
        <f>SUM(E103:E105)</f>
        <v>2629.5</v>
      </c>
      <c r="F102" s="32">
        <f>+E102/C102*100</f>
        <v>3.0277384365608486</v>
      </c>
    </row>
    <row r="103" spans="1:6" x14ac:dyDescent="0.25">
      <c r="A103" s="12" t="s">
        <v>100</v>
      </c>
      <c r="B103" s="36" t="s">
        <v>101</v>
      </c>
      <c r="C103" s="40"/>
      <c r="D103" s="43"/>
      <c r="E103" s="42">
        <v>0</v>
      </c>
      <c r="F103" s="43"/>
    </row>
    <row r="104" spans="1:6" x14ac:dyDescent="0.25">
      <c r="A104" s="12">
        <v>4222</v>
      </c>
      <c r="B104" s="36" t="s">
        <v>103</v>
      </c>
      <c r="C104" s="40"/>
      <c r="D104" s="43"/>
      <c r="E104" s="42">
        <v>592</v>
      </c>
      <c r="F104" s="43"/>
    </row>
    <row r="105" spans="1:6" x14ac:dyDescent="0.25">
      <c r="A105" s="12">
        <v>4225</v>
      </c>
      <c r="B105" s="36" t="s">
        <v>107</v>
      </c>
      <c r="C105" s="40"/>
      <c r="D105" s="43"/>
      <c r="E105" s="42">
        <v>2037.5</v>
      </c>
      <c r="F105" s="43"/>
    </row>
    <row r="106" spans="1:6" ht="38.25" x14ac:dyDescent="0.25">
      <c r="A106" s="9" t="s">
        <v>118</v>
      </c>
      <c r="B106" s="35" t="s">
        <v>119</v>
      </c>
      <c r="C106" s="29">
        <f>C107+C162+C167+C227+C259</f>
        <v>1406564</v>
      </c>
      <c r="D106" s="30"/>
      <c r="E106" s="31">
        <f>E107+E167+E227+E259+E162</f>
        <v>1789830.7619999999</v>
      </c>
      <c r="F106" s="32">
        <f>+E106/C106*100</f>
        <v>127.24844102365765</v>
      </c>
    </row>
    <row r="107" spans="1:6" x14ac:dyDescent="0.25">
      <c r="A107" s="10" t="s">
        <v>17</v>
      </c>
      <c r="B107" s="36" t="s">
        <v>120</v>
      </c>
      <c r="C107" s="37">
        <f>C108+C113+C139+C145+C147+C150+C160</f>
        <v>863000</v>
      </c>
      <c r="D107" s="38"/>
      <c r="E107" s="39">
        <f>E108+E113+E139+E145+E147+E150+E160</f>
        <v>895128.85200000007</v>
      </c>
      <c r="F107" s="32">
        <f>+E107/C107*100</f>
        <v>103.72292607184241</v>
      </c>
    </row>
    <row r="108" spans="1:6" x14ac:dyDescent="0.25">
      <c r="A108" s="11" t="s">
        <v>17</v>
      </c>
      <c r="B108" s="36" t="s">
        <v>18</v>
      </c>
      <c r="C108" s="37">
        <v>471500</v>
      </c>
      <c r="D108" s="38"/>
      <c r="E108" s="39">
        <f>E109+E110+E111+E112</f>
        <v>103324.89</v>
      </c>
      <c r="F108" s="32">
        <f>+E108/C108*100</f>
        <v>21.914080593849416</v>
      </c>
    </row>
    <row r="109" spans="1:6" x14ac:dyDescent="0.25">
      <c r="A109" s="12" t="s">
        <v>19</v>
      </c>
      <c r="B109" s="36" t="s">
        <v>20</v>
      </c>
      <c r="C109" s="40"/>
      <c r="D109" s="43"/>
      <c r="E109" s="42">
        <f>18946.74+2989.93</f>
        <v>21936.670000000002</v>
      </c>
      <c r="F109" s="43"/>
    </row>
    <row r="110" spans="1:6" x14ac:dyDescent="0.25">
      <c r="A110" s="12">
        <v>3114</v>
      </c>
      <c r="B110" s="36" t="s">
        <v>22</v>
      </c>
      <c r="C110" s="40"/>
      <c r="D110" s="43"/>
      <c r="E110" s="42">
        <v>1984.43</v>
      </c>
      <c r="F110" s="43"/>
    </row>
    <row r="111" spans="1:6" x14ac:dyDescent="0.25">
      <c r="A111" s="12" t="s">
        <v>23</v>
      </c>
      <c r="B111" s="36" t="s">
        <v>24</v>
      </c>
      <c r="C111" s="40"/>
      <c r="D111" s="43"/>
      <c r="E111" s="42">
        <f>74950.25+1000</f>
        <v>75950.25</v>
      </c>
      <c r="F111" s="43"/>
    </row>
    <row r="112" spans="1:6" ht="25.5" x14ac:dyDescent="0.25">
      <c r="A112" s="12" t="s">
        <v>25</v>
      </c>
      <c r="B112" s="36" t="s">
        <v>26</v>
      </c>
      <c r="C112" s="40"/>
      <c r="D112" s="43"/>
      <c r="E112" s="42">
        <v>3453.54</v>
      </c>
      <c r="F112" s="43"/>
    </row>
    <row r="113" spans="1:6" x14ac:dyDescent="0.25">
      <c r="A113" s="11" t="s">
        <v>27</v>
      </c>
      <c r="B113" s="36" t="s">
        <v>28</v>
      </c>
      <c r="C113" s="37">
        <v>341500</v>
      </c>
      <c r="D113" s="38"/>
      <c r="E113" s="39">
        <f>SUM(E114:E138)</f>
        <v>729393.57200000004</v>
      </c>
      <c r="F113" s="32">
        <f>+E113/C113*100</f>
        <v>213.58523338213766</v>
      </c>
    </row>
    <row r="114" spans="1:6" x14ac:dyDescent="0.25">
      <c r="A114" s="12" t="s">
        <v>49</v>
      </c>
      <c r="B114" s="36" t="s">
        <v>50</v>
      </c>
      <c r="C114" s="40"/>
      <c r="D114" s="43"/>
      <c r="E114" s="42">
        <f>180224.58+15</f>
        <v>180239.58</v>
      </c>
      <c r="F114" s="43"/>
    </row>
    <row r="115" spans="1:6" x14ac:dyDescent="0.25">
      <c r="A115" s="12" t="s">
        <v>51</v>
      </c>
      <c r="B115" s="36" t="s">
        <v>52</v>
      </c>
      <c r="C115" s="40"/>
      <c r="D115" s="43"/>
      <c r="E115" s="42">
        <f>4075.4+1120+220</f>
        <v>5415.4</v>
      </c>
      <c r="F115" s="43"/>
    </row>
    <row r="116" spans="1:6" x14ac:dyDescent="0.25">
      <c r="A116" s="12">
        <v>3214</v>
      </c>
      <c r="B116" s="36" t="s">
        <v>43</v>
      </c>
      <c r="C116" s="40"/>
      <c r="D116" s="43"/>
      <c r="E116" s="42">
        <v>2338.56</v>
      </c>
      <c r="F116" s="43"/>
    </row>
    <row r="117" spans="1:6" ht="25.5" x14ac:dyDescent="0.25">
      <c r="A117" s="12" t="s">
        <v>53</v>
      </c>
      <c r="B117" s="36" t="s">
        <v>54</v>
      </c>
      <c r="C117" s="40"/>
      <c r="D117" s="43"/>
      <c r="E117" s="42">
        <v>24245.01</v>
      </c>
      <c r="F117" s="43"/>
    </row>
    <row r="118" spans="1:6" x14ac:dyDescent="0.25">
      <c r="A118" s="12" t="s">
        <v>55</v>
      </c>
      <c r="B118" s="36" t="s">
        <v>56</v>
      </c>
      <c r="C118" s="40"/>
      <c r="D118" s="43"/>
      <c r="E118" s="42">
        <v>77110.570000000007</v>
      </c>
      <c r="F118" s="43"/>
    </row>
    <row r="119" spans="1:6" x14ac:dyDescent="0.25">
      <c r="A119" s="12" t="s">
        <v>57</v>
      </c>
      <c r="B119" s="36" t="s">
        <v>58</v>
      </c>
      <c r="C119" s="40"/>
      <c r="D119" s="43"/>
      <c r="E119" s="42">
        <f>14821.44+17493.42+7295.83</f>
        <v>39610.69</v>
      </c>
      <c r="F119" s="43"/>
    </row>
    <row r="120" spans="1:6" ht="25.5" x14ac:dyDescent="0.25">
      <c r="A120" s="12" t="s">
        <v>59</v>
      </c>
      <c r="B120" s="36" t="s">
        <v>60</v>
      </c>
      <c r="C120" s="40"/>
      <c r="D120" s="43"/>
      <c r="E120" s="42">
        <v>23746.6</v>
      </c>
      <c r="F120" s="43"/>
    </row>
    <row r="121" spans="1:6" x14ac:dyDescent="0.25">
      <c r="A121" s="12" t="s">
        <v>61</v>
      </c>
      <c r="B121" s="36" t="s">
        <v>62</v>
      </c>
      <c r="C121" s="40"/>
      <c r="D121" s="43"/>
      <c r="E121" s="42">
        <v>3444.28</v>
      </c>
      <c r="F121" s="43"/>
    </row>
    <row r="122" spans="1:6" ht="25.5" x14ac:dyDescent="0.25">
      <c r="A122" s="12" t="s">
        <v>63</v>
      </c>
      <c r="B122" s="36" t="s">
        <v>64</v>
      </c>
      <c r="C122" s="40"/>
      <c r="D122" s="43"/>
      <c r="E122" s="42">
        <v>1347.9</v>
      </c>
      <c r="F122" s="43"/>
    </row>
    <row r="123" spans="1:6" x14ac:dyDescent="0.25">
      <c r="A123" s="12" t="s">
        <v>65</v>
      </c>
      <c r="B123" s="36" t="s">
        <v>66</v>
      </c>
      <c r="C123" s="40"/>
      <c r="D123" s="43"/>
      <c r="E123" s="42">
        <v>12232.04</v>
      </c>
      <c r="F123" s="43"/>
    </row>
    <row r="124" spans="1:6" ht="25.5" x14ac:dyDescent="0.25">
      <c r="A124" s="12" t="s">
        <v>67</v>
      </c>
      <c r="B124" s="36" t="s">
        <v>68</v>
      </c>
      <c r="C124" s="40"/>
      <c r="D124" s="43"/>
      <c r="E124" s="42">
        <f>52526.58</f>
        <v>52526.58</v>
      </c>
      <c r="F124" s="43"/>
    </row>
    <row r="125" spans="1:6" x14ac:dyDescent="0.25">
      <c r="A125" s="12" t="s">
        <v>69</v>
      </c>
      <c r="B125" s="36" t="s">
        <v>70</v>
      </c>
      <c r="C125" s="40"/>
      <c r="D125" s="43"/>
      <c r="E125" s="42">
        <v>35445.9</v>
      </c>
      <c r="F125" s="43"/>
    </row>
    <row r="126" spans="1:6" x14ac:dyDescent="0.25">
      <c r="A126" s="12" t="s">
        <v>71</v>
      </c>
      <c r="B126" s="36" t="s">
        <v>72</v>
      </c>
      <c r="C126" s="40"/>
      <c r="D126" s="43"/>
      <c r="E126" s="42">
        <v>11562.8</v>
      </c>
      <c r="F126" s="43"/>
    </row>
    <row r="127" spans="1:6" x14ac:dyDescent="0.25">
      <c r="A127" s="12" t="s">
        <v>73</v>
      </c>
      <c r="B127" s="36" t="s">
        <v>74</v>
      </c>
      <c r="C127" s="40"/>
      <c r="D127" s="43"/>
      <c r="E127" s="42">
        <v>5686.4</v>
      </c>
      <c r="F127" s="43"/>
    </row>
    <row r="128" spans="1:6" x14ac:dyDescent="0.25">
      <c r="A128" s="12" t="s">
        <v>31</v>
      </c>
      <c r="B128" s="36" t="s">
        <v>32</v>
      </c>
      <c r="C128" s="40"/>
      <c r="D128" s="43"/>
      <c r="E128" s="42">
        <v>0</v>
      </c>
      <c r="F128" s="43"/>
    </row>
    <row r="129" spans="1:6" x14ac:dyDescent="0.25">
      <c r="A129" s="12" t="s">
        <v>75</v>
      </c>
      <c r="B129" s="36" t="s">
        <v>76</v>
      </c>
      <c r="C129" s="40"/>
      <c r="D129" s="43"/>
      <c r="E129" s="42">
        <v>63984.732000000004</v>
      </c>
      <c r="F129" s="43"/>
    </row>
    <row r="130" spans="1:6" x14ac:dyDescent="0.25">
      <c r="A130" s="12" t="s">
        <v>77</v>
      </c>
      <c r="B130" s="36" t="s">
        <v>78</v>
      </c>
      <c r="C130" s="40"/>
      <c r="D130" s="43"/>
      <c r="E130" s="42">
        <v>13173.45</v>
      </c>
      <c r="F130" s="43"/>
    </row>
    <row r="131" spans="1:6" x14ac:dyDescent="0.25">
      <c r="A131" s="12" t="s">
        <v>79</v>
      </c>
      <c r="B131" s="36" t="s">
        <v>80</v>
      </c>
      <c r="C131" s="40"/>
      <c r="D131" s="43"/>
      <c r="E131" s="42">
        <f>91606.65+19.9</f>
        <v>91626.549999999988</v>
      </c>
      <c r="F131" s="43"/>
    </row>
    <row r="132" spans="1:6" ht="25.5" x14ac:dyDescent="0.25">
      <c r="A132" s="12" t="s">
        <v>81</v>
      </c>
      <c r="B132" s="36" t="s">
        <v>82</v>
      </c>
      <c r="C132" s="40"/>
      <c r="D132" s="43"/>
      <c r="E132" s="42">
        <v>26336.560000000001</v>
      </c>
      <c r="F132" s="43"/>
    </row>
    <row r="133" spans="1:6" x14ac:dyDescent="0.25">
      <c r="A133" s="12" t="s">
        <v>85</v>
      </c>
      <c r="B133" s="36" t="s">
        <v>86</v>
      </c>
      <c r="C133" s="40"/>
      <c r="D133" s="43"/>
      <c r="E133" s="42">
        <v>9369.76</v>
      </c>
      <c r="F133" s="43"/>
    </row>
    <row r="134" spans="1:6" x14ac:dyDescent="0.25">
      <c r="A134" s="12" t="s">
        <v>87</v>
      </c>
      <c r="B134" s="36" t="s">
        <v>88</v>
      </c>
      <c r="C134" s="40"/>
      <c r="D134" s="43"/>
      <c r="E134" s="42">
        <f>29756.75+2914.56</f>
        <v>32671.31</v>
      </c>
      <c r="F134" s="43"/>
    </row>
    <row r="135" spans="1:6" x14ac:dyDescent="0.25">
      <c r="A135" s="12" t="s">
        <v>89</v>
      </c>
      <c r="B135" s="36" t="s">
        <v>90</v>
      </c>
      <c r="C135" s="40"/>
      <c r="D135" s="43"/>
      <c r="E135" s="42">
        <f>540+2500</f>
        <v>3040</v>
      </c>
      <c r="F135" s="43"/>
    </row>
    <row r="136" spans="1:6" x14ac:dyDescent="0.25">
      <c r="A136" s="12" t="s">
        <v>33</v>
      </c>
      <c r="B136" s="36" t="s">
        <v>34</v>
      </c>
      <c r="C136" s="40"/>
      <c r="D136" s="43"/>
      <c r="E136" s="42">
        <v>1858.12</v>
      </c>
      <c r="F136" s="43"/>
    </row>
    <row r="137" spans="1:6" x14ac:dyDescent="0.25">
      <c r="A137" s="12" t="s">
        <v>121</v>
      </c>
      <c r="B137" s="36" t="s">
        <v>38</v>
      </c>
      <c r="C137" s="40"/>
      <c r="D137" s="43"/>
      <c r="E137" s="42">
        <v>0</v>
      </c>
      <c r="F137" s="43"/>
    </row>
    <row r="138" spans="1:6" x14ac:dyDescent="0.25">
      <c r="A138" s="12" t="s">
        <v>91</v>
      </c>
      <c r="B138" s="36" t="s">
        <v>35</v>
      </c>
      <c r="C138" s="40"/>
      <c r="D138" s="43"/>
      <c r="E138" s="42">
        <v>12380.78</v>
      </c>
      <c r="F138" s="43"/>
    </row>
    <row r="139" spans="1:6" x14ac:dyDescent="0.25">
      <c r="A139" s="11" t="s">
        <v>92</v>
      </c>
      <c r="B139" s="36" t="s">
        <v>39</v>
      </c>
      <c r="C139" s="37">
        <v>2000</v>
      </c>
      <c r="D139" s="38"/>
      <c r="E139" s="39">
        <f>SUM(E140:E144)</f>
        <v>2231.4900000000002</v>
      </c>
      <c r="F139" s="32">
        <f>+E139/C139*100</f>
        <v>111.57450000000001</v>
      </c>
    </row>
    <row r="140" spans="1:6" ht="38.25" x14ac:dyDescent="0.25">
      <c r="A140" s="12" t="s">
        <v>122</v>
      </c>
      <c r="B140" s="36" t="s">
        <v>93</v>
      </c>
      <c r="C140" s="40"/>
      <c r="D140" s="43"/>
      <c r="E140" s="42">
        <v>629.66999999999996</v>
      </c>
      <c r="F140" s="32"/>
    </row>
    <row r="141" spans="1:6" ht="25.5" x14ac:dyDescent="0.25">
      <c r="A141" s="12" t="s">
        <v>94</v>
      </c>
      <c r="B141" s="36" t="s">
        <v>95</v>
      </c>
      <c r="C141" s="40"/>
      <c r="D141" s="43"/>
      <c r="E141" s="42">
        <v>1601.75</v>
      </c>
      <c r="F141" s="32"/>
    </row>
    <row r="142" spans="1:6" ht="25.5" x14ac:dyDescent="0.25">
      <c r="A142" s="12" t="s">
        <v>123</v>
      </c>
      <c r="B142" s="36" t="s">
        <v>124</v>
      </c>
      <c r="C142" s="40"/>
      <c r="D142" s="43"/>
      <c r="E142" s="42">
        <v>0</v>
      </c>
      <c r="F142" s="32"/>
    </row>
    <row r="143" spans="1:6" x14ac:dyDescent="0.25">
      <c r="A143" s="12" t="s">
        <v>125</v>
      </c>
      <c r="B143" s="36" t="s">
        <v>40</v>
      </c>
      <c r="C143" s="40"/>
      <c r="D143" s="43"/>
      <c r="E143" s="42">
        <v>0</v>
      </c>
      <c r="F143" s="32"/>
    </row>
    <row r="144" spans="1:6" x14ac:dyDescent="0.25">
      <c r="A144" s="12" t="s">
        <v>96</v>
      </c>
      <c r="B144" s="36" t="s">
        <v>97</v>
      </c>
      <c r="C144" s="40"/>
      <c r="D144" s="43"/>
      <c r="E144" s="42">
        <v>7.0000000000000007E-2</v>
      </c>
      <c r="F144" s="32"/>
    </row>
    <row r="145" spans="1:6" ht="25.5" x14ac:dyDescent="0.25">
      <c r="A145" s="11" t="s">
        <v>126</v>
      </c>
      <c r="B145" s="36" t="s">
        <v>116</v>
      </c>
      <c r="C145" s="37">
        <v>0</v>
      </c>
      <c r="D145" s="47"/>
      <c r="E145" s="39">
        <v>1200</v>
      </c>
      <c r="F145" s="32" t="e">
        <f t="shared" ref="F145" si="1">+E145/C145*100</f>
        <v>#DIV/0!</v>
      </c>
    </row>
    <row r="146" spans="1:6" ht="25.5" x14ac:dyDescent="0.25">
      <c r="A146" s="12" t="s">
        <v>127</v>
      </c>
      <c r="B146" s="36" t="s">
        <v>128</v>
      </c>
      <c r="C146" s="40"/>
      <c r="D146" s="43"/>
      <c r="E146" s="42">
        <v>1200</v>
      </c>
      <c r="F146" s="43"/>
    </row>
    <row r="147" spans="1:6" ht="25.5" x14ac:dyDescent="0.25">
      <c r="A147" s="11" t="s">
        <v>9</v>
      </c>
      <c r="B147" s="36" t="s">
        <v>44</v>
      </c>
      <c r="C147" s="37">
        <v>15000</v>
      </c>
      <c r="D147" s="38"/>
      <c r="E147" s="39">
        <v>37</v>
      </c>
      <c r="F147" s="32">
        <f>+E147/C147*100</f>
        <v>0.24666666666666665</v>
      </c>
    </row>
    <row r="148" spans="1:6" ht="25.5" x14ac:dyDescent="0.25">
      <c r="A148" s="12" t="s">
        <v>45</v>
      </c>
      <c r="B148" s="36" t="s">
        <v>46</v>
      </c>
      <c r="C148" s="40"/>
      <c r="D148" s="43"/>
      <c r="E148" s="42">
        <v>37</v>
      </c>
      <c r="F148" s="43"/>
    </row>
    <row r="149" spans="1:6" ht="25.5" x14ac:dyDescent="0.25">
      <c r="A149" s="12" t="s">
        <v>129</v>
      </c>
      <c r="B149" s="36" t="s">
        <v>130</v>
      </c>
      <c r="C149" s="40"/>
      <c r="D149" s="43"/>
      <c r="E149" s="42">
        <v>0</v>
      </c>
      <c r="F149" s="43"/>
    </row>
    <row r="150" spans="1:6" ht="25.5" x14ac:dyDescent="0.25">
      <c r="A150" s="11" t="s">
        <v>98</v>
      </c>
      <c r="B150" s="36" t="s">
        <v>99</v>
      </c>
      <c r="C150" s="37">
        <v>23000</v>
      </c>
      <c r="D150" s="38"/>
      <c r="E150" s="39">
        <f>SUM(E151:E159)</f>
        <v>34422.020000000004</v>
      </c>
      <c r="F150" s="32">
        <f>+E150/C150*100</f>
        <v>149.66095652173914</v>
      </c>
    </row>
    <row r="151" spans="1:6" x14ac:dyDescent="0.25">
      <c r="A151" s="12" t="s">
        <v>100</v>
      </c>
      <c r="B151" s="36" t="s">
        <v>101</v>
      </c>
      <c r="C151" s="40"/>
      <c r="D151" s="43"/>
      <c r="E151" s="42">
        <v>14495.52</v>
      </c>
      <c r="F151" s="43"/>
    </row>
    <row r="152" spans="1:6" x14ac:dyDescent="0.25">
      <c r="A152" s="12" t="s">
        <v>102</v>
      </c>
      <c r="B152" s="36" t="s">
        <v>103</v>
      </c>
      <c r="C152" s="40"/>
      <c r="D152" s="43"/>
      <c r="E152" s="42">
        <v>5061.24</v>
      </c>
      <c r="F152" s="43"/>
    </row>
    <row r="153" spans="1:6" x14ac:dyDescent="0.25">
      <c r="A153" s="12" t="s">
        <v>104</v>
      </c>
      <c r="B153" s="36" t="s">
        <v>105</v>
      </c>
      <c r="C153" s="40"/>
      <c r="D153" s="43"/>
      <c r="E153" s="42">
        <v>4554.04</v>
      </c>
      <c r="F153" s="43"/>
    </row>
    <row r="154" spans="1:6" x14ac:dyDescent="0.25">
      <c r="A154" s="12" t="s">
        <v>131</v>
      </c>
      <c r="B154" s="36" t="s">
        <v>132</v>
      </c>
      <c r="C154" s="40"/>
      <c r="D154" s="43"/>
      <c r="E154" s="42">
        <v>782.1</v>
      </c>
      <c r="F154" s="43"/>
    </row>
    <row r="155" spans="1:6" x14ac:dyDescent="0.25">
      <c r="A155" s="12" t="s">
        <v>106</v>
      </c>
      <c r="B155" s="36" t="s">
        <v>107</v>
      </c>
      <c r="C155" s="40"/>
      <c r="D155" s="43"/>
      <c r="E155" s="42">
        <v>7555.8</v>
      </c>
      <c r="F155" s="43"/>
    </row>
    <row r="156" spans="1:6" x14ac:dyDescent="0.25">
      <c r="A156" s="12" t="s">
        <v>133</v>
      </c>
      <c r="B156" s="36" t="s">
        <v>134</v>
      </c>
      <c r="C156" s="40"/>
      <c r="D156" s="43"/>
      <c r="E156" s="42">
        <v>0</v>
      </c>
      <c r="F156" s="43"/>
    </row>
    <row r="157" spans="1:6" ht="25.5" x14ac:dyDescent="0.25">
      <c r="A157" s="12" t="s">
        <v>135</v>
      </c>
      <c r="B157" s="36" t="s">
        <v>136</v>
      </c>
      <c r="C157" s="40"/>
      <c r="D157" s="43"/>
      <c r="E157" s="42">
        <v>0</v>
      </c>
      <c r="F157" s="43"/>
    </row>
    <row r="158" spans="1:6" ht="25.5" x14ac:dyDescent="0.25">
      <c r="A158" s="12" t="s">
        <v>137</v>
      </c>
      <c r="B158" s="36" t="s">
        <v>138</v>
      </c>
      <c r="C158" s="40"/>
      <c r="D158" s="43"/>
      <c r="E158" s="42">
        <v>0</v>
      </c>
      <c r="F158" s="43"/>
    </row>
    <row r="159" spans="1:6" x14ac:dyDescent="0.25">
      <c r="A159" s="12" t="s">
        <v>108</v>
      </c>
      <c r="B159" s="36" t="s">
        <v>109</v>
      </c>
      <c r="C159" s="40"/>
      <c r="D159" s="43"/>
      <c r="E159" s="42">
        <v>1973.32</v>
      </c>
      <c r="F159" s="43"/>
    </row>
    <row r="160" spans="1:6" ht="25.5" x14ac:dyDescent="0.25">
      <c r="A160" s="11" t="s">
        <v>139</v>
      </c>
      <c r="B160" s="36" t="s">
        <v>140</v>
      </c>
      <c r="C160" s="37">
        <v>10000</v>
      </c>
      <c r="D160" s="38"/>
      <c r="E160" s="39">
        <v>24519.88</v>
      </c>
      <c r="F160" s="32">
        <f>+E160/C160*100</f>
        <v>245.19880000000001</v>
      </c>
    </row>
    <row r="161" spans="1:6" ht="25.5" x14ac:dyDescent="0.25">
      <c r="A161" s="12" t="s">
        <v>141</v>
      </c>
      <c r="B161" s="36" t="s">
        <v>142</v>
      </c>
      <c r="C161" s="40"/>
      <c r="D161" s="43"/>
      <c r="E161" s="42">
        <v>24519.88</v>
      </c>
      <c r="F161" s="32"/>
    </row>
    <row r="162" spans="1:6" x14ac:dyDescent="0.25">
      <c r="A162" s="10">
        <v>81</v>
      </c>
      <c r="B162" s="48" t="s">
        <v>143</v>
      </c>
      <c r="C162" s="40">
        <f>C163+C165</f>
        <v>31860</v>
      </c>
      <c r="D162" s="43"/>
      <c r="E162" s="42">
        <f>E163+E165</f>
        <v>44412.77</v>
      </c>
      <c r="F162" s="32"/>
    </row>
    <row r="163" spans="1:6" ht="25.5" x14ac:dyDescent="0.25">
      <c r="A163" s="11">
        <v>51</v>
      </c>
      <c r="B163" s="36" t="s">
        <v>144</v>
      </c>
      <c r="C163" s="40">
        <v>0</v>
      </c>
      <c r="D163" s="43"/>
      <c r="E163" s="49">
        <v>8920</v>
      </c>
      <c r="F163" s="32"/>
    </row>
    <row r="164" spans="1:6" x14ac:dyDescent="0.25">
      <c r="A164" s="12">
        <v>5183</v>
      </c>
      <c r="B164" s="36" t="s">
        <v>145</v>
      </c>
      <c r="C164" s="40"/>
      <c r="D164" s="43"/>
      <c r="E164" s="42">
        <v>8920</v>
      </c>
      <c r="F164" s="32"/>
    </row>
    <row r="165" spans="1:6" ht="25.5" x14ac:dyDescent="0.25">
      <c r="A165" s="11" t="s">
        <v>146</v>
      </c>
      <c r="B165" s="36" t="s">
        <v>147</v>
      </c>
      <c r="C165" s="37">
        <v>31860</v>
      </c>
      <c r="D165" s="38"/>
      <c r="E165" s="50">
        <v>35492.769999999997</v>
      </c>
      <c r="F165" s="32">
        <f t="shared" ref="F165" si="2">+E165/C165*100</f>
        <v>111.40229127432517</v>
      </c>
    </row>
    <row r="166" spans="1:6" ht="38.25" x14ac:dyDescent="0.25">
      <c r="A166" s="12">
        <v>5445</v>
      </c>
      <c r="B166" s="36" t="s">
        <v>148</v>
      </c>
      <c r="C166" s="37"/>
      <c r="D166" s="38"/>
      <c r="E166" s="51">
        <v>35492.769999999997</v>
      </c>
      <c r="F166" s="47"/>
    </row>
    <row r="167" spans="1:6" x14ac:dyDescent="0.25">
      <c r="A167" s="10" t="s">
        <v>149</v>
      </c>
      <c r="B167" s="36" t="s">
        <v>150</v>
      </c>
      <c r="C167" s="37">
        <f>C168+C175+C203+C209+C212+C213+C225</f>
        <v>490970</v>
      </c>
      <c r="D167" s="38"/>
      <c r="E167" s="39">
        <f>E168+E175+E203+E209+E213+E225</f>
        <v>502309.82999999996</v>
      </c>
      <c r="F167" s="32">
        <f>+E167/C167*100</f>
        <v>102.30967879911195</v>
      </c>
    </row>
    <row r="168" spans="1:6" x14ac:dyDescent="0.25">
      <c r="A168" s="11" t="s">
        <v>17</v>
      </c>
      <c r="B168" s="36" t="s">
        <v>18</v>
      </c>
      <c r="C168" s="37">
        <v>57970</v>
      </c>
      <c r="D168" s="38"/>
      <c r="E168" s="39">
        <f>SUM(E169:E174)</f>
        <v>98870.959999999992</v>
      </c>
      <c r="F168" s="32">
        <f>+E168/C168*100</f>
        <v>170.55539071933759</v>
      </c>
    </row>
    <row r="169" spans="1:6" x14ac:dyDescent="0.25">
      <c r="A169" s="12" t="s">
        <v>19</v>
      </c>
      <c r="B169" s="36" t="s">
        <v>20</v>
      </c>
      <c r="C169" s="40"/>
      <c r="D169" s="43"/>
      <c r="E169" s="42">
        <v>40042.57</v>
      </c>
      <c r="F169" s="43"/>
    </row>
    <row r="170" spans="1:6" x14ac:dyDescent="0.25">
      <c r="A170" s="12" t="s">
        <v>151</v>
      </c>
      <c r="B170" s="36" t="s">
        <v>152</v>
      </c>
      <c r="C170" s="40"/>
      <c r="D170" s="43"/>
      <c r="E170" s="42">
        <v>0</v>
      </c>
      <c r="F170" s="43"/>
    </row>
    <row r="171" spans="1:6" x14ac:dyDescent="0.25">
      <c r="A171" s="12" t="s">
        <v>153</v>
      </c>
      <c r="B171" s="36" t="s">
        <v>154</v>
      </c>
      <c r="C171" s="40"/>
      <c r="D171" s="43"/>
      <c r="E171" s="42">
        <v>0</v>
      </c>
      <c r="F171" s="43"/>
    </row>
    <row r="172" spans="1:6" x14ac:dyDescent="0.25">
      <c r="A172" s="12" t="s">
        <v>23</v>
      </c>
      <c r="B172" s="36" t="s">
        <v>24</v>
      </c>
      <c r="C172" s="40"/>
      <c r="D172" s="43"/>
      <c r="E172" s="42">
        <v>52221.55</v>
      </c>
      <c r="F172" s="43"/>
    </row>
    <row r="173" spans="1:6" ht="25.5" x14ac:dyDescent="0.25">
      <c r="A173" s="12" t="s">
        <v>25</v>
      </c>
      <c r="B173" s="36" t="s">
        <v>26</v>
      </c>
      <c r="C173" s="40"/>
      <c r="D173" s="43"/>
      <c r="E173" s="42">
        <v>6606.84</v>
      </c>
      <c r="F173" s="43"/>
    </row>
    <row r="174" spans="1:6" ht="25.5" x14ac:dyDescent="0.25">
      <c r="A174" s="12" t="s">
        <v>155</v>
      </c>
      <c r="B174" s="36" t="s">
        <v>156</v>
      </c>
      <c r="C174" s="40"/>
      <c r="D174" s="43"/>
      <c r="E174" s="42">
        <v>0</v>
      </c>
      <c r="F174" s="43"/>
    </row>
    <row r="175" spans="1:6" x14ac:dyDescent="0.25">
      <c r="A175" s="11" t="s">
        <v>27</v>
      </c>
      <c r="B175" s="36" t="s">
        <v>28</v>
      </c>
      <c r="C175" s="37">
        <v>408000</v>
      </c>
      <c r="D175" s="38"/>
      <c r="E175" s="39">
        <f>SUM(E176:E202)</f>
        <v>385314.87999999995</v>
      </c>
      <c r="F175" s="32">
        <f>+E175/C175*100</f>
        <v>94.43992156862744</v>
      </c>
    </row>
    <row r="176" spans="1:6" x14ac:dyDescent="0.25">
      <c r="A176" s="12" t="s">
        <v>49</v>
      </c>
      <c r="B176" s="36" t="s">
        <v>50</v>
      </c>
      <c r="C176" s="40"/>
      <c r="D176" s="43"/>
      <c r="E176" s="42">
        <v>51939.68</v>
      </c>
      <c r="F176" s="43"/>
    </row>
    <row r="177" spans="1:6" ht="25.5" x14ac:dyDescent="0.25">
      <c r="A177" s="12" t="s">
        <v>29</v>
      </c>
      <c r="B177" s="36" t="s">
        <v>30</v>
      </c>
      <c r="C177" s="40"/>
      <c r="D177" s="43"/>
      <c r="E177" s="42">
        <v>0</v>
      </c>
      <c r="F177" s="43"/>
    </row>
    <row r="178" spans="1:6" x14ac:dyDescent="0.25">
      <c r="A178" s="12" t="s">
        <v>51</v>
      </c>
      <c r="B178" s="36" t="s">
        <v>52</v>
      </c>
      <c r="C178" s="40"/>
      <c r="D178" s="43"/>
      <c r="E178" s="42">
        <v>10965.86</v>
      </c>
      <c r="F178" s="43"/>
    </row>
    <row r="179" spans="1:6" x14ac:dyDescent="0.25">
      <c r="A179" s="12" t="s">
        <v>157</v>
      </c>
      <c r="B179" s="36" t="s">
        <v>43</v>
      </c>
      <c r="C179" s="40"/>
      <c r="D179" s="43"/>
      <c r="E179" s="42">
        <v>0</v>
      </c>
      <c r="F179" s="43"/>
    </row>
    <row r="180" spans="1:6" ht="25.5" x14ac:dyDescent="0.25">
      <c r="A180" s="12" t="s">
        <v>53</v>
      </c>
      <c r="B180" s="36" t="s">
        <v>54</v>
      </c>
      <c r="C180" s="40"/>
      <c r="D180" s="43"/>
      <c r="E180" s="42">
        <v>9013.4</v>
      </c>
      <c r="F180" s="43"/>
    </row>
    <row r="181" spans="1:6" x14ac:dyDescent="0.25">
      <c r="A181" s="12" t="s">
        <v>55</v>
      </c>
      <c r="B181" s="36" t="s">
        <v>56</v>
      </c>
      <c r="C181" s="40"/>
      <c r="D181" s="43"/>
      <c r="E181" s="42">
        <v>17520.560000000001</v>
      </c>
      <c r="F181" s="43"/>
    </row>
    <row r="182" spans="1:6" x14ac:dyDescent="0.25">
      <c r="A182" s="12" t="s">
        <v>57</v>
      </c>
      <c r="B182" s="36" t="s">
        <v>58</v>
      </c>
      <c r="C182" s="40"/>
      <c r="D182" s="43"/>
      <c r="E182" s="42">
        <v>51140.57</v>
      </c>
      <c r="F182" s="43"/>
    </row>
    <row r="183" spans="1:6" ht="25.5" x14ac:dyDescent="0.25">
      <c r="A183" s="12" t="s">
        <v>59</v>
      </c>
      <c r="B183" s="36" t="s">
        <v>60</v>
      </c>
      <c r="C183" s="40"/>
      <c r="D183" s="43"/>
      <c r="E183" s="42">
        <v>2437.83</v>
      </c>
      <c r="F183" s="43"/>
    </row>
    <row r="184" spans="1:6" x14ac:dyDescent="0.25">
      <c r="A184" s="12" t="s">
        <v>61</v>
      </c>
      <c r="B184" s="36" t="s">
        <v>62</v>
      </c>
      <c r="C184" s="40"/>
      <c r="D184" s="43"/>
      <c r="E184" s="42">
        <v>1729.35</v>
      </c>
      <c r="F184" s="43"/>
    </row>
    <row r="185" spans="1:6" ht="25.5" x14ac:dyDescent="0.25">
      <c r="A185" s="12" t="s">
        <v>63</v>
      </c>
      <c r="B185" s="36" t="s">
        <v>64</v>
      </c>
      <c r="C185" s="40"/>
      <c r="D185" s="43"/>
      <c r="E185" s="42">
        <v>769.58</v>
      </c>
      <c r="F185" s="43"/>
    </row>
    <row r="186" spans="1:6" x14ac:dyDescent="0.25">
      <c r="A186" s="12" t="s">
        <v>65</v>
      </c>
      <c r="B186" s="36" t="s">
        <v>66</v>
      </c>
      <c r="C186" s="40"/>
      <c r="D186" s="43"/>
      <c r="E186" s="42">
        <v>6762.87</v>
      </c>
      <c r="F186" s="43"/>
    </row>
    <row r="187" spans="1:6" ht="25.5" x14ac:dyDescent="0.25">
      <c r="A187" s="12" t="s">
        <v>67</v>
      </c>
      <c r="B187" s="36" t="s">
        <v>68</v>
      </c>
      <c r="C187" s="40"/>
      <c r="D187" s="43"/>
      <c r="E187" s="42">
        <v>29918.04</v>
      </c>
      <c r="F187" s="43"/>
    </row>
    <row r="188" spans="1:6" x14ac:dyDescent="0.25">
      <c r="A188" s="12" t="s">
        <v>69</v>
      </c>
      <c r="B188" s="36" t="s">
        <v>70</v>
      </c>
      <c r="C188" s="40"/>
      <c r="D188" s="43"/>
      <c r="E188" s="42">
        <v>20591.48</v>
      </c>
      <c r="F188" s="43"/>
    </row>
    <row r="189" spans="1:6" x14ac:dyDescent="0.25">
      <c r="A189" s="12" t="s">
        <v>71</v>
      </c>
      <c r="B189" s="36" t="s">
        <v>72</v>
      </c>
      <c r="C189" s="40"/>
      <c r="D189" s="43"/>
      <c r="E189" s="42">
        <v>14089.96</v>
      </c>
      <c r="F189" s="43"/>
    </row>
    <row r="190" spans="1:6" x14ac:dyDescent="0.25">
      <c r="A190" s="12" t="s">
        <v>73</v>
      </c>
      <c r="B190" s="36" t="s">
        <v>74</v>
      </c>
      <c r="C190" s="40"/>
      <c r="D190" s="43"/>
      <c r="E190" s="42">
        <v>7695.31</v>
      </c>
      <c r="F190" s="43"/>
    </row>
    <row r="191" spans="1:6" x14ac:dyDescent="0.25">
      <c r="A191" s="12" t="s">
        <v>31</v>
      </c>
      <c r="B191" s="36" t="s">
        <v>32</v>
      </c>
      <c r="C191" s="40"/>
      <c r="D191" s="43"/>
      <c r="E191" s="42">
        <v>219.61</v>
      </c>
      <c r="F191" s="43"/>
    </row>
    <row r="192" spans="1:6" x14ac:dyDescent="0.25">
      <c r="A192" s="12" t="s">
        <v>75</v>
      </c>
      <c r="B192" s="36" t="s">
        <v>76</v>
      </c>
      <c r="C192" s="40"/>
      <c r="D192" s="43"/>
      <c r="E192" s="42">
        <v>57850.05</v>
      </c>
      <c r="F192" s="43"/>
    </row>
    <row r="193" spans="1:6" x14ac:dyDescent="0.25">
      <c r="A193" s="12" t="s">
        <v>77</v>
      </c>
      <c r="B193" s="36" t="s">
        <v>78</v>
      </c>
      <c r="C193" s="40"/>
      <c r="D193" s="43"/>
      <c r="E193" s="42">
        <v>4361.9799999999996</v>
      </c>
      <c r="F193" s="43"/>
    </row>
    <row r="194" spans="1:6" x14ac:dyDescent="0.25">
      <c r="A194" s="12" t="s">
        <v>79</v>
      </c>
      <c r="B194" s="36" t="s">
        <v>80</v>
      </c>
      <c r="C194" s="40"/>
      <c r="D194" s="43"/>
      <c r="E194" s="42">
        <v>29739.32</v>
      </c>
      <c r="F194" s="43"/>
    </row>
    <row r="195" spans="1:6" ht="25.5" x14ac:dyDescent="0.25">
      <c r="A195" s="12" t="s">
        <v>81</v>
      </c>
      <c r="B195" s="36" t="s">
        <v>82</v>
      </c>
      <c r="C195" s="40"/>
      <c r="D195" s="43"/>
      <c r="E195" s="42">
        <v>4120.34</v>
      </c>
      <c r="F195" s="43"/>
    </row>
    <row r="196" spans="1:6" ht="25.5" x14ac:dyDescent="0.25">
      <c r="A196" s="12" t="s">
        <v>83</v>
      </c>
      <c r="B196" s="36" t="s">
        <v>84</v>
      </c>
      <c r="C196" s="40"/>
      <c r="D196" s="43"/>
      <c r="E196" s="42">
        <v>0</v>
      </c>
      <c r="F196" s="43"/>
    </row>
    <row r="197" spans="1:6" x14ac:dyDescent="0.25">
      <c r="A197" s="12" t="s">
        <v>85</v>
      </c>
      <c r="B197" s="36" t="s">
        <v>86</v>
      </c>
      <c r="C197" s="40"/>
      <c r="D197" s="43"/>
      <c r="E197" s="42">
        <v>2755.54</v>
      </c>
      <c r="F197" s="43"/>
    </row>
    <row r="198" spans="1:6" x14ac:dyDescent="0.25">
      <c r="A198" s="12" t="s">
        <v>87</v>
      </c>
      <c r="B198" s="36" t="s">
        <v>88</v>
      </c>
      <c r="C198" s="40"/>
      <c r="D198" s="43"/>
      <c r="E198" s="42">
        <v>40168.300000000003</v>
      </c>
      <c r="F198" s="43"/>
    </row>
    <row r="199" spans="1:6" x14ac:dyDescent="0.25">
      <c r="A199" s="12" t="s">
        <v>89</v>
      </c>
      <c r="B199" s="36" t="s">
        <v>90</v>
      </c>
      <c r="C199" s="40"/>
      <c r="D199" s="43"/>
      <c r="E199" s="42">
        <v>1611.2</v>
      </c>
      <c r="F199" s="43"/>
    </row>
    <row r="200" spans="1:6" x14ac:dyDescent="0.25">
      <c r="A200" s="12" t="s">
        <v>33</v>
      </c>
      <c r="B200" s="36" t="s">
        <v>34</v>
      </c>
      <c r="C200" s="40"/>
      <c r="D200" s="43"/>
      <c r="E200" s="42">
        <v>530.26</v>
      </c>
      <c r="F200" s="43"/>
    </row>
    <row r="201" spans="1:6" x14ac:dyDescent="0.25">
      <c r="A201" s="12" t="s">
        <v>121</v>
      </c>
      <c r="B201" s="36" t="s">
        <v>38</v>
      </c>
      <c r="C201" s="40"/>
      <c r="D201" s="43"/>
      <c r="E201" s="42">
        <v>0</v>
      </c>
      <c r="F201" s="43"/>
    </row>
    <row r="202" spans="1:6" x14ac:dyDescent="0.25">
      <c r="A202" s="12" t="s">
        <v>91</v>
      </c>
      <c r="B202" s="36" t="s">
        <v>35</v>
      </c>
      <c r="C202" s="40"/>
      <c r="D202" s="43"/>
      <c r="E202" s="42">
        <v>19383.79</v>
      </c>
      <c r="F202" s="43"/>
    </row>
    <row r="203" spans="1:6" x14ac:dyDescent="0.25">
      <c r="A203" s="11" t="s">
        <v>92</v>
      </c>
      <c r="B203" s="36" t="s">
        <v>39</v>
      </c>
      <c r="C203" s="37">
        <v>5000</v>
      </c>
      <c r="D203" s="38"/>
      <c r="E203" s="39">
        <f>SUM(E204:E208)</f>
        <v>5398.04</v>
      </c>
      <c r="F203" s="32">
        <f>+E203/C203*100</f>
        <v>107.96079999999999</v>
      </c>
    </row>
    <row r="204" spans="1:6" ht="38.25" x14ac:dyDescent="0.25">
      <c r="A204" s="12" t="s">
        <v>122</v>
      </c>
      <c r="B204" s="36" t="s">
        <v>93</v>
      </c>
      <c r="C204" s="40"/>
      <c r="D204" s="43"/>
      <c r="E204" s="42">
        <v>1481.62</v>
      </c>
      <c r="F204" s="43"/>
    </row>
    <row r="205" spans="1:6" ht="25.5" x14ac:dyDescent="0.25">
      <c r="A205" s="12" t="s">
        <v>94</v>
      </c>
      <c r="B205" s="36" t="s">
        <v>95</v>
      </c>
      <c r="C205" s="40"/>
      <c r="D205" s="43"/>
      <c r="E205" s="42">
        <v>3916.42</v>
      </c>
      <c r="F205" s="43"/>
    </row>
    <row r="206" spans="1:6" ht="25.5" x14ac:dyDescent="0.25">
      <c r="A206" s="12" t="s">
        <v>123</v>
      </c>
      <c r="B206" s="36" t="s">
        <v>124</v>
      </c>
      <c r="C206" s="40"/>
      <c r="D206" s="43"/>
      <c r="E206" s="42">
        <v>0</v>
      </c>
      <c r="F206" s="43"/>
    </row>
    <row r="207" spans="1:6" x14ac:dyDescent="0.25">
      <c r="A207" s="12" t="s">
        <v>125</v>
      </c>
      <c r="B207" s="36" t="s">
        <v>40</v>
      </c>
      <c r="C207" s="40"/>
      <c r="D207" s="43"/>
      <c r="E207" s="42">
        <v>0</v>
      </c>
      <c r="F207" s="43"/>
    </row>
    <row r="208" spans="1:6" x14ac:dyDescent="0.25">
      <c r="A208" s="12" t="s">
        <v>96</v>
      </c>
      <c r="B208" s="36" t="s">
        <v>97</v>
      </c>
      <c r="C208" s="40"/>
      <c r="D208" s="43"/>
      <c r="E208" s="42">
        <v>0</v>
      </c>
      <c r="F208" s="43"/>
    </row>
    <row r="209" spans="1:6" ht="25.5" x14ac:dyDescent="0.25">
      <c r="A209" s="11" t="s">
        <v>9</v>
      </c>
      <c r="B209" s="36" t="s">
        <v>44</v>
      </c>
      <c r="C209" s="37">
        <v>0</v>
      </c>
      <c r="D209" s="38"/>
      <c r="E209" s="39">
        <v>300</v>
      </c>
      <c r="F209" s="32" t="e">
        <f>+E209/C209*100</f>
        <v>#DIV/0!</v>
      </c>
    </row>
    <row r="210" spans="1:6" ht="25.5" x14ac:dyDescent="0.25">
      <c r="A210" s="12" t="s">
        <v>45</v>
      </c>
      <c r="B210" s="36" t="s">
        <v>46</v>
      </c>
      <c r="C210" s="40"/>
      <c r="D210" s="43"/>
      <c r="E210" s="42">
        <v>300</v>
      </c>
      <c r="F210" s="43"/>
    </row>
    <row r="211" spans="1:6" ht="25.5" x14ac:dyDescent="0.25">
      <c r="A211" s="12" t="s">
        <v>129</v>
      </c>
      <c r="B211" s="36" t="s">
        <v>130</v>
      </c>
      <c r="C211" s="40"/>
      <c r="D211" s="43"/>
      <c r="E211" s="42">
        <v>0</v>
      </c>
      <c r="F211" s="43"/>
    </row>
    <row r="212" spans="1:6" x14ac:dyDescent="0.25">
      <c r="A212" s="11">
        <v>38</v>
      </c>
      <c r="B212" s="36"/>
      <c r="C212" s="40">
        <v>2000</v>
      </c>
      <c r="D212" s="43"/>
      <c r="E212" s="42">
        <v>0</v>
      </c>
      <c r="F212" s="32">
        <f>+E212/C212*100</f>
        <v>0</v>
      </c>
    </row>
    <row r="213" spans="1:6" ht="25.5" x14ac:dyDescent="0.25">
      <c r="A213" s="11" t="s">
        <v>98</v>
      </c>
      <c r="B213" s="36" t="s">
        <v>99</v>
      </c>
      <c r="C213" s="37">
        <v>12000</v>
      </c>
      <c r="D213" s="38"/>
      <c r="E213" s="39">
        <f>SUM(E214:E224)</f>
        <v>6403.45</v>
      </c>
      <c r="F213" s="32">
        <f>+E213/C213*100</f>
        <v>53.362083333333331</v>
      </c>
    </row>
    <row r="214" spans="1:6" x14ac:dyDescent="0.25">
      <c r="A214" s="12" t="s">
        <v>158</v>
      </c>
      <c r="B214" s="36" t="s">
        <v>159</v>
      </c>
      <c r="C214" s="40"/>
      <c r="D214" s="43"/>
      <c r="E214" s="42">
        <v>0</v>
      </c>
      <c r="F214" s="43"/>
    </row>
    <row r="215" spans="1:6" x14ac:dyDescent="0.25">
      <c r="A215" s="12" t="s">
        <v>100</v>
      </c>
      <c r="B215" s="36" t="s">
        <v>101</v>
      </c>
      <c r="C215" s="40"/>
      <c r="D215" s="43"/>
      <c r="E215" s="42">
        <v>2122.75</v>
      </c>
      <c r="F215" s="43"/>
    </row>
    <row r="216" spans="1:6" x14ac:dyDescent="0.25">
      <c r="A216" s="12" t="s">
        <v>102</v>
      </c>
      <c r="B216" s="36" t="s">
        <v>103</v>
      </c>
      <c r="C216" s="40"/>
      <c r="D216" s="43"/>
      <c r="E216" s="42">
        <v>450.7</v>
      </c>
      <c r="F216" s="43"/>
    </row>
    <row r="217" spans="1:6" x14ac:dyDescent="0.25">
      <c r="A217" s="12" t="s">
        <v>104</v>
      </c>
      <c r="B217" s="36" t="s">
        <v>105</v>
      </c>
      <c r="C217" s="40"/>
      <c r="D217" s="43"/>
      <c r="E217" s="42">
        <v>0</v>
      </c>
      <c r="F217" s="43"/>
    </row>
    <row r="218" spans="1:6" x14ac:dyDescent="0.25">
      <c r="A218" s="12" t="s">
        <v>131</v>
      </c>
      <c r="B218" s="36" t="s">
        <v>132</v>
      </c>
      <c r="C218" s="40"/>
      <c r="D218" s="43"/>
      <c r="E218" s="42">
        <v>0</v>
      </c>
      <c r="F218" s="43"/>
    </row>
    <row r="219" spans="1:6" x14ac:dyDescent="0.25">
      <c r="A219" s="12" t="s">
        <v>106</v>
      </c>
      <c r="B219" s="36" t="s">
        <v>107</v>
      </c>
      <c r="C219" s="40"/>
      <c r="D219" s="43"/>
      <c r="E219" s="42">
        <v>3830</v>
      </c>
      <c r="F219" s="43"/>
    </row>
    <row r="220" spans="1:6" x14ac:dyDescent="0.25">
      <c r="A220" s="12" t="s">
        <v>133</v>
      </c>
      <c r="B220" s="36" t="s">
        <v>134</v>
      </c>
      <c r="C220" s="40"/>
      <c r="D220" s="43"/>
      <c r="E220" s="42">
        <v>0</v>
      </c>
      <c r="F220" s="43"/>
    </row>
    <row r="221" spans="1:6" ht="25.5" x14ac:dyDescent="0.25">
      <c r="A221" s="12" t="s">
        <v>135</v>
      </c>
      <c r="B221" s="36" t="s">
        <v>136</v>
      </c>
      <c r="C221" s="40"/>
      <c r="D221" s="43"/>
      <c r="E221" s="42">
        <v>0</v>
      </c>
      <c r="F221" s="43"/>
    </row>
    <row r="222" spans="1:6" ht="25.5" x14ac:dyDescent="0.25">
      <c r="A222" s="12" t="s">
        <v>137</v>
      </c>
      <c r="B222" s="36" t="s">
        <v>138</v>
      </c>
      <c r="C222" s="40"/>
      <c r="D222" s="43"/>
      <c r="E222" s="42">
        <v>0</v>
      </c>
      <c r="F222" s="43"/>
    </row>
    <row r="223" spans="1:6" x14ac:dyDescent="0.25">
      <c r="A223" s="12" t="s">
        <v>108</v>
      </c>
      <c r="B223" s="36" t="s">
        <v>109</v>
      </c>
      <c r="C223" s="40"/>
      <c r="D223" s="43"/>
      <c r="E223" s="42">
        <v>0</v>
      </c>
      <c r="F223" s="43"/>
    </row>
    <row r="224" spans="1:6" ht="25.5" x14ac:dyDescent="0.25">
      <c r="A224" s="12" t="s">
        <v>160</v>
      </c>
      <c r="B224" s="36" t="s">
        <v>161</v>
      </c>
      <c r="C224" s="40"/>
      <c r="D224" s="43"/>
      <c r="E224" s="42">
        <v>0</v>
      </c>
      <c r="F224" s="43"/>
    </row>
    <row r="225" spans="1:6" ht="25.5" x14ac:dyDescent="0.25">
      <c r="A225" s="11" t="s">
        <v>139</v>
      </c>
      <c r="B225" s="36" t="s">
        <v>140</v>
      </c>
      <c r="C225" s="37">
        <v>6000</v>
      </c>
      <c r="D225" s="38"/>
      <c r="E225" s="39">
        <v>6022.5</v>
      </c>
      <c r="F225" s="32">
        <f>+E225/C225*100</f>
        <v>100.37499999999999</v>
      </c>
    </row>
    <row r="226" spans="1:6" ht="25.5" x14ac:dyDescent="0.25">
      <c r="A226" s="12" t="s">
        <v>141</v>
      </c>
      <c r="B226" s="36" t="s">
        <v>142</v>
      </c>
      <c r="C226" s="40"/>
      <c r="D226" s="43"/>
      <c r="E226" s="42">
        <v>6022.5</v>
      </c>
      <c r="F226" s="43"/>
    </row>
    <row r="227" spans="1:6" x14ac:dyDescent="0.25">
      <c r="A227" s="10" t="s">
        <v>162</v>
      </c>
      <c r="B227" s="36" t="s">
        <v>163</v>
      </c>
      <c r="C227" s="37">
        <f>C228+C232+C251+C253</f>
        <v>20734</v>
      </c>
      <c r="D227" s="38"/>
      <c r="E227" s="39">
        <f>E228+E232+E251+E253</f>
        <v>152676.16</v>
      </c>
      <c r="F227" s="32">
        <f>+E227/C227*100</f>
        <v>736.35651586765698</v>
      </c>
    </row>
    <row r="228" spans="1:6" x14ac:dyDescent="0.25">
      <c r="A228" s="11" t="s">
        <v>17</v>
      </c>
      <c r="B228" s="36" t="s">
        <v>18</v>
      </c>
      <c r="C228" s="37">
        <v>17888</v>
      </c>
      <c r="D228" s="38"/>
      <c r="E228" s="39">
        <f>SUM(E229:E231)</f>
        <v>79936.92</v>
      </c>
      <c r="F228" s="32">
        <f>+E228/C228*100</f>
        <v>446.87455277280856</v>
      </c>
    </row>
    <row r="229" spans="1:6" x14ac:dyDescent="0.25">
      <c r="A229" s="12" t="s">
        <v>19</v>
      </c>
      <c r="B229" s="36" t="s">
        <v>20</v>
      </c>
      <c r="C229" s="40"/>
      <c r="D229" s="43"/>
      <c r="E229" s="42">
        <v>66896.87</v>
      </c>
      <c r="F229" s="43"/>
    </row>
    <row r="230" spans="1:6" x14ac:dyDescent="0.25">
      <c r="A230" s="12" t="s">
        <v>23</v>
      </c>
      <c r="B230" s="36" t="s">
        <v>24</v>
      </c>
      <c r="C230" s="40"/>
      <c r="D230" s="43"/>
      <c r="E230" s="42">
        <v>2002</v>
      </c>
      <c r="F230" s="43"/>
    </row>
    <row r="231" spans="1:6" ht="25.5" x14ac:dyDescent="0.25">
      <c r="A231" s="12" t="s">
        <v>25</v>
      </c>
      <c r="B231" s="36" t="s">
        <v>26</v>
      </c>
      <c r="C231" s="40"/>
      <c r="D231" s="43"/>
      <c r="E231" s="42">
        <v>11038.05</v>
      </c>
      <c r="F231" s="43"/>
    </row>
    <row r="232" spans="1:6" x14ac:dyDescent="0.25">
      <c r="A232" s="11" t="s">
        <v>27</v>
      </c>
      <c r="B232" s="36" t="s">
        <v>28</v>
      </c>
      <c r="C232" s="37">
        <v>2835</v>
      </c>
      <c r="D232" s="38"/>
      <c r="E232" s="39">
        <f>SUM(E233:E250)</f>
        <v>7228.2400000000007</v>
      </c>
      <c r="F232" s="32">
        <f>+E232/C232*100</f>
        <v>254.96437389770725</v>
      </c>
    </row>
    <row r="233" spans="1:6" x14ac:dyDescent="0.25">
      <c r="A233" s="12" t="s">
        <v>49</v>
      </c>
      <c r="B233" s="36" t="s">
        <v>50</v>
      </c>
      <c r="C233" s="40"/>
      <c r="D233" s="43"/>
      <c r="E233" s="42">
        <v>1560.93</v>
      </c>
      <c r="F233" s="43"/>
    </row>
    <row r="234" spans="1:6" ht="25.5" x14ac:dyDescent="0.25">
      <c r="A234" s="12" t="s">
        <v>29</v>
      </c>
      <c r="B234" s="36" t="s">
        <v>30</v>
      </c>
      <c r="C234" s="40"/>
      <c r="D234" s="43"/>
      <c r="E234" s="42">
        <v>0</v>
      </c>
      <c r="F234" s="43"/>
    </row>
    <row r="235" spans="1:6" x14ac:dyDescent="0.25">
      <c r="A235" s="12" t="s">
        <v>51</v>
      </c>
      <c r="B235" s="36" t="s">
        <v>52</v>
      </c>
      <c r="C235" s="40"/>
      <c r="D235" s="43"/>
      <c r="E235" s="42">
        <v>660</v>
      </c>
      <c r="F235" s="43"/>
    </row>
    <row r="236" spans="1:6" ht="25.5" x14ac:dyDescent="0.25">
      <c r="A236" s="12" t="s">
        <v>53</v>
      </c>
      <c r="B236" s="36" t="s">
        <v>54</v>
      </c>
      <c r="C236" s="40"/>
      <c r="D236" s="43"/>
      <c r="E236" s="42">
        <v>201.67</v>
      </c>
      <c r="F236" s="43"/>
    </row>
    <row r="237" spans="1:6" x14ac:dyDescent="0.25">
      <c r="A237" s="12" t="s">
        <v>55</v>
      </c>
      <c r="B237" s="36" t="s">
        <v>56</v>
      </c>
      <c r="C237" s="40"/>
      <c r="D237" s="43"/>
      <c r="E237" s="42">
        <v>1061.8900000000001</v>
      </c>
      <c r="F237" s="43"/>
    </row>
    <row r="238" spans="1:6" x14ac:dyDescent="0.25">
      <c r="A238" s="12" t="s">
        <v>57</v>
      </c>
      <c r="B238" s="36" t="s">
        <v>58</v>
      </c>
      <c r="C238" s="40"/>
      <c r="D238" s="43"/>
      <c r="E238" s="42">
        <v>0</v>
      </c>
      <c r="F238" s="43"/>
    </row>
    <row r="239" spans="1:6" ht="25.5" x14ac:dyDescent="0.25">
      <c r="A239" s="12" t="s">
        <v>59</v>
      </c>
      <c r="B239" s="36" t="s">
        <v>60</v>
      </c>
      <c r="C239" s="40"/>
      <c r="D239" s="43"/>
      <c r="E239" s="42">
        <v>810</v>
      </c>
      <c r="F239" s="43"/>
    </row>
    <row r="240" spans="1:6" x14ac:dyDescent="0.25">
      <c r="A240" s="12" t="s">
        <v>61</v>
      </c>
      <c r="B240" s="36" t="s">
        <v>62</v>
      </c>
      <c r="C240" s="40"/>
      <c r="D240" s="43"/>
      <c r="E240" s="42">
        <v>0</v>
      </c>
      <c r="F240" s="43"/>
    </row>
    <row r="241" spans="1:6" x14ac:dyDescent="0.25">
      <c r="A241" s="12" t="s">
        <v>65</v>
      </c>
      <c r="B241" s="36" t="s">
        <v>66</v>
      </c>
      <c r="C241" s="40"/>
      <c r="D241" s="43"/>
      <c r="E241" s="42">
        <v>480</v>
      </c>
      <c r="F241" s="43"/>
    </row>
    <row r="242" spans="1:6" ht="25.5" x14ac:dyDescent="0.25">
      <c r="A242" s="12" t="s">
        <v>67</v>
      </c>
      <c r="B242" s="36" t="s">
        <v>68</v>
      </c>
      <c r="C242" s="40"/>
      <c r="D242" s="43"/>
      <c r="E242" s="42">
        <v>0</v>
      </c>
      <c r="F242" s="43"/>
    </row>
    <row r="243" spans="1:6" x14ac:dyDescent="0.25">
      <c r="A243" s="12" t="s">
        <v>69</v>
      </c>
      <c r="B243" s="36" t="s">
        <v>70</v>
      </c>
      <c r="C243" s="40"/>
      <c r="D243" s="43"/>
      <c r="E243" s="42">
        <v>0</v>
      </c>
      <c r="F243" s="43"/>
    </row>
    <row r="244" spans="1:6" x14ac:dyDescent="0.25">
      <c r="A244" s="12" t="s">
        <v>73</v>
      </c>
      <c r="B244" s="36" t="s">
        <v>74</v>
      </c>
      <c r="C244" s="40"/>
      <c r="D244" s="43"/>
      <c r="E244" s="42">
        <v>0</v>
      </c>
      <c r="F244" s="43"/>
    </row>
    <row r="245" spans="1:6" x14ac:dyDescent="0.25">
      <c r="A245" s="12" t="s">
        <v>75</v>
      </c>
      <c r="B245" s="36" t="s">
        <v>76</v>
      </c>
      <c r="C245" s="40"/>
      <c r="D245" s="43"/>
      <c r="E245" s="42">
        <v>0</v>
      </c>
      <c r="F245" s="43"/>
    </row>
    <row r="246" spans="1:6" x14ac:dyDescent="0.25">
      <c r="A246" s="12" t="s">
        <v>77</v>
      </c>
      <c r="B246" s="36" t="s">
        <v>78</v>
      </c>
      <c r="C246" s="40"/>
      <c r="D246" s="43"/>
      <c r="E246" s="42">
        <v>899.75</v>
      </c>
      <c r="F246" s="43"/>
    </row>
    <row r="247" spans="1:6" x14ac:dyDescent="0.25">
      <c r="A247" s="12" t="s">
        <v>79</v>
      </c>
      <c r="B247" s="36" t="s">
        <v>80</v>
      </c>
      <c r="C247" s="40"/>
      <c r="D247" s="43"/>
      <c r="E247" s="42">
        <v>1554</v>
      </c>
      <c r="F247" s="43"/>
    </row>
    <row r="248" spans="1:6" ht="25.5" x14ac:dyDescent="0.25">
      <c r="A248" s="12" t="s">
        <v>81</v>
      </c>
      <c r="B248" s="36" t="s">
        <v>82</v>
      </c>
      <c r="C248" s="40"/>
      <c r="D248" s="43"/>
      <c r="E248" s="42">
        <v>0</v>
      </c>
      <c r="F248" s="43"/>
    </row>
    <row r="249" spans="1:6" x14ac:dyDescent="0.25">
      <c r="A249" s="12" t="s">
        <v>87</v>
      </c>
      <c r="B249" s="36" t="s">
        <v>88</v>
      </c>
      <c r="C249" s="40"/>
      <c r="D249" s="43"/>
      <c r="E249" s="42">
        <v>0</v>
      </c>
      <c r="F249" s="43"/>
    </row>
    <row r="250" spans="1:6" x14ac:dyDescent="0.25">
      <c r="A250" s="12" t="s">
        <v>91</v>
      </c>
      <c r="B250" s="36" t="s">
        <v>35</v>
      </c>
      <c r="C250" s="40"/>
      <c r="D250" s="43"/>
      <c r="E250" s="42">
        <v>0</v>
      </c>
      <c r="F250" s="43"/>
    </row>
    <row r="251" spans="1:6" x14ac:dyDescent="0.25">
      <c r="A251" s="11" t="s">
        <v>92</v>
      </c>
      <c r="B251" s="36" t="s">
        <v>39</v>
      </c>
      <c r="C251" s="37">
        <v>11</v>
      </c>
      <c r="D251" s="47"/>
      <c r="E251" s="39">
        <v>11</v>
      </c>
      <c r="F251" s="32">
        <f>+E251/C251*100</f>
        <v>100</v>
      </c>
    </row>
    <row r="252" spans="1:6" ht="25.5" x14ac:dyDescent="0.25">
      <c r="A252" s="12" t="s">
        <v>94</v>
      </c>
      <c r="B252" s="36" t="s">
        <v>95</v>
      </c>
      <c r="C252" s="40"/>
      <c r="D252" s="43"/>
      <c r="E252" s="42">
        <v>11</v>
      </c>
      <c r="F252" s="43"/>
    </row>
    <row r="253" spans="1:6" ht="25.5" x14ac:dyDescent="0.25">
      <c r="A253" s="11" t="s">
        <v>98</v>
      </c>
      <c r="B253" s="36" t="s">
        <v>99</v>
      </c>
      <c r="C253" s="37">
        <v>0</v>
      </c>
      <c r="D253" s="38"/>
      <c r="E253" s="39">
        <v>65500</v>
      </c>
      <c r="F253" s="32" t="e">
        <f>+E253/C253*100</f>
        <v>#DIV/0!</v>
      </c>
    </row>
    <row r="254" spans="1:6" x14ac:dyDescent="0.25">
      <c r="A254" s="12" t="s">
        <v>100</v>
      </c>
      <c r="B254" s="36" t="s">
        <v>101</v>
      </c>
      <c r="C254" s="40"/>
      <c r="D254" s="43"/>
      <c r="E254" s="42">
        <v>0</v>
      </c>
      <c r="F254" s="43"/>
    </row>
    <row r="255" spans="1:6" x14ac:dyDescent="0.25">
      <c r="A255" s="12" t="s">
        <v>131</v>
      </c>
      <c r="B255" s="36" t="s">
        <v>132</v>
      </c>
      <c r="C255" s="40"/>
      <c r="D255" s="43"/>
      <c r="E255" s="42">
        <v>0</v>
      </c>
      <c r="F255" s="43"/>
    </row>
    <row r="256" spans="1:6" x14ac:dyDescent="0.25">
      <c r="A256" s="12" t="s">
        <v>106</v>
      </c>
      <c r="B256" s="36" t="s">
        <v>107</v>
      </c>
      <c r="C256" s="40"/>
      <c r="D256" s="43"/>
      <c r="E256" s="42">
        <v>65500</v>
      </c>
      <c r="F256" s="43"/>
    </row>
    <row r="257" spans="1:6" x14ac:dyDescent="0.25">
      <c r="A257" s="12" t="s">
        <v>133</v>
      </c>
      <c r="B257" s="36" t="s">
        <v>134</v>
      </c>
      <c r="C257" s="40"/>
      <c r="D257" s="43"/>
      <c r="E257" s="42">
        <v>0</v>
      </c>
      <c r="F257" s="43"/>
    </row>
    <row r="258" spans="1:6" x14ac:dyDescent="0.25">
      <c r="A258" s="12" t="s">
        <v>164</v>
      </c>
      <c r="B258" s="36" t="s">
        <v>165</v>
      </c>
      <c r="C258" s="40"/>
      <c r="D258" s="43"/>
      <c r="E258" s="42">
        <v>0</v>
      </c>
      <c r="F258" s="43"/>
    </row>
    <row r="259" spans="1:6" ht="25.5" x14ac:dyDescent="0.25">
      <c r="A259" s="10" t="s">
        <v>166</v>
      </c>
      <c r="B259" s="36" t="s">
        <v>167</v>
      </c>
      <c r="C259" s="37">
        <v>0</v>
      </c>
      <c r="D259" s="38"/>
      <c r="E259" s="39">
        <f>E260+E262+E268</f>
        <v>195303.15</v>
      </c>
      <c r="F259" s="32" t="e">
        <f>+E259/C259*100</f>
        <v>#DIV/0!</v>
      </c>
    </row>
    <row r="260" spans="1:6" x14ac:dyDescent="0.25">
      <c r="A260" s="11" t="s">
        <v>27</v>
      </c>
      <c r="B260" s="36" t="s">
        <v>28</v>
      </c>
      <c r="C260" s="37">
        <v>0</v>
      </c>
      <c r="D260" s="47"/>
      <c r="E260" s="39">
        <v>4387.5</v>
      </c>
      <c r="F260" s="32" t="e">
        <f>+E260/C260*100</f>
        <v>#DIV/0!</v>
      </c>
    </row>
    <row r="261" spans="1:6" ht="25.5" x14ac:dyDescent="0.25">
      <c r="A261" s="12">
        <v>3232</v>
      </c>
      <c r="B261" s="36" t="s">
        <v>68</v>
      </c>
      <c r="C261" s="37"/>
      <c r="D261" s="47"/>
      <c r="E261" s="46">
        <v>4387.5</v>
      </c>
      <c r="F261" s="47"/>
    </row>
    <row r="262" spans="1:6" ht="25.5" x14ac:dyDescent="0.25">
      <c r="A262" s="11" t="s">
        <v>98</v>
      </c>
      <c r="B262" s="36" t="s">
        <v>99</v>
      </c>
      <c r="C262" s="37">
        <v>0</v>
      </c>
      <c r="D262" s="38"/>
      <c r="E262" s="39">
        <f>E263+E264+E265+E266+E267</f>
        <v>188015.65</v>
      </c>
      <c r="F262" s="32" t="e">
        <f>+E262/C262*100</f>
        <v>#DIV/0!</v>
      </c>
    </row>
    <row r="263" spans="1:6" x14ac:dyDescent="0.25">
      <c r="A263" s="12" t="s">
        <v>100</v>
      </c>
      <c r="B263" s="36" t="s">
        <v>101</v>
      </c>
      <c r="C263" s="40"/>
      <c r="D263" s="43"/>
      <c r="E263" s="42">
        <v>42626.879999999997</v>
      </c>
      <c r="F263" s="43"/>
    </row>
    <row r="264" spans="1:6" x14ac:dyDescent="0.25">
      <c r="A264" s="12" t="s">
        <v>102</v>
      </c>
      <c r="B264" s="36" t="s">
        <v>103</v>
      </c>
      <c r="C264" s="40"/>
      <c r="D264" s="43"/>
      <c r="E264" s="42">
        <v>9185</v>
      </c>
      <c r="F264" s="43"/>
    </row>
    <row r="265" spans="1:6" x14ac:dyDescent="0.25">
      <c r="A265" s="12" t="s">
        <v>104</v>
      </c>
      <c r="B265" s="36" t="s">
        <v>105</v>
      </c>
      <c r="C265" s="40"/>
      <c r="D265" s="43"/>
      <c r="E265" s="42">
        <v>5684.35</v>
      </c>
      <c r="F265" s="43"/>
    </row>
    <row r="266" spans="1:6" ht="25.5" x14ac:dyDescent="0.25">
      <c r="A266" s="12" t="s">
        <v>135</v>
      </c>
      <c r="B266" s="36" t="s">
        <v>136</v>
      </c>
      <c r="C266" s="40"/>
      <c r="D266" s="43"/>
      <c r="E266" s="42">
        <v>0</v>
      </c>
      <c r="F266" s="43"/>
    </row>
    <row r="267" spans="1:6" x14ac:dyDescent="0.25">
      <c r="A267" s="12">
        <v>4231</v>
      </c>
      <c r="B267" s="36"/>
      <c r="C267" s="40"/>
      <c r="D267" s="43"/>
      <c r="E267" s="42">
        <v>130519.42</v>
      </c>
      <c r="F267" s="43"/>
    </row>
    <row r="268" spans="1:6" ht="25.5" x14ac:dyDescent="0.25">
      <c r="A268" s="11" t="s">
        <v>139</v>
      </c>
      <c r="B268" s="36" t="s">
        <v>140</v>
      </c>
      <c r="C268" s="37">
        <v>0</v>
      </c>
      <c r="D268" s="47"/>
      <c r="E268" s="39">
        <v>2900</v>
      </c>
      <c r="F268" s="32" t="e">
        <f>+E268/C268*100</f>
        <v>#DIV/0!</v>
      </c>
    </row>
    <row r="269" spans="1:6" ht="25.5" x14ac:dyDescent="0.25">
      <c r="A269" s="12" t="s">
        <v>141</v>
      </c>
      <c r="B269" s="36" t="s">
        <v>142</v>
      </c>
      <c r="C269" s="40"/>
      <c r="D269" s="43"/>
      <c r="E269" s="42">
        <v>2900</v>
      </c>
      <c r="F269" s="43"/>
    </row>
    <row r="270" spans="1:6" ht="42" x14ac:dyDescent="0.25">
      <c r="A270" s="9" t="s">
        <v>168</v>
      </c>
      <c r="B270" s="52" t="s">
        <v>169</v>
      </c>
      <c r="C270" s="40">
        <f>C271</f>
        <v>2613665</v>
      </c>
      <c r="D270" s="43"/>
      <c r="E270" s="53">
        <v>2125641.77</v>
      </c>
      <c r="F270" s="32">
        <f>+E270/C270*100</f>
        <v>81.328011432222567</v>
      </c>
    </row>
    <row r="271" spans="1:6" x14ac:dyDescent="0.25">
      <c r="A271" s="10" t="s">
        <v>170</v>
      </c>
      <c r="B271" s="36" t="s">
        <v>171</v>
      </c>
      <c r="C271" s="37">
        <f>C272+C276+C301+C305+C307+C311+C314+C322</f>
        <v>2613665</v>
      </c>
      <c r="D271" s="38"/>
      <c r="E271" s="39">
        <f>E272+E276+E301+E305+E307+E311+E314+E322</f>
        <v>2125641.7700000005</v>
      </c>
      <c r="F271" s="32">
        <f>+E271/C271*100</f>
        <v>81.328011432222596</v>
      </c>
    </row>
    <row r="272" spans="1:6" x14ac:dyDescent="0.25">
      <c r="A272" s="11" t="s">
        <v>17</v>
      </c>
      <c r="B272" s="36" t="s">
        <v>18</v>
      </c>
      <c r="C272" s="37">
        <v>204885</v>
      </c>
      <c r="D272" s="38"/>
      <c r="E272" s="39">
        <f>SUM(E273:E275)</f>
        <v>113420.85999999999</v>
      </c>
      <c r="F272" s="32">
        <f>+E272/C272*100</f>
        <v>55.358303438514277</v>
      </c>
    </row>
    <row r="273" spans="1:6" x14ac:dyDescent="0.25">
      <c r="A273" s="12" t="s">
        <v>19</v>
      </c>
      <c r="B273" s="36" t="s">
        <v>20</v>
      </c>
      <c r="C273" s="40"/>
      <c r="D273" s="43"/>
      <c r="E273" s="42">
        <v>91837.62</v>
      </c>
      <c r="F273" s="43"/>
    </row>
    <row r="274" spans="1:6" x14ac:dyDescent="0.25">
      <c r="A274" s="12" t="s">
        <v>23</v>
      </c>
      <c r="B274" s="36" t="s">
        <v>24</v>
      </c>
      <c r="C274" s="40"/>
      <c r="D274" s="43"/>
      <c r="E274" s="42">
        <v>6430.03</v>
      </c>
      <c r="F274" s="43"/>
    </row>
    <row r="275" spans="1:6" ht="25.5" x14ac:dyDescent="0.25">
      <c r="A275" s="12" t="s">
        <v>25</v>
      </c>
      <c r="B275" s="36" t="s">
        <v>26</v>
      </c>
      <c r="C275" s="40"/>
      <c r="D275" s="43"/>
      <c r="E275" s="42">
        <v>15153.21</v>
      </c>
      <c r="F275" s="43"/>
    </row>
    <row r="276" spans="1:6" x14ac:dyDescent="0.25">
      <c r="A276" s="11" t="s">
        <v>27</v>
      </c>
      <c r="B276" s="36" t="s">
        <v>28</v>
      </c>
      <c r="C276" s="37">
        <v>70317</v>
      </c>
      <c r="D276" s="38"/>
      <c r="E276" s="39">
        <f>SUM(E277:E300)</f>
        <v>456457.4800000001</v>
      </c>
      <c r="F276" s="32">
        <f>+E276/C276*100</f>
        <v>649.14242644026353</v>
      </c>
    </row>
    <row r="277" spans="1:6" x14ac:dyDescent="0.25">
      <c r="A277" s="12" t="s">
        <v>49</v>
      </c>
      <c r="B277" s="36" t="s">
        <v>50</v>
      </c>
      <c r="C277" s="40"/>
      <c r="D277" s="43"/>
      <c r="E277" s="42">
        <f>58961.46+630+200+585.96+2895.5+59.07</f>
        <v>63331.99</v>
      </c>
      <c r="F277" s="43"/>
    </row>
    <row r="278" spans="1:6" ht="25.5" x14ac:dyDescent="0.25">
      <c r="A278" s="12" t="s">
        <v>29</v>
      </c>
      <c r="B278" s="36" t="s">
        <v>30</v>
      </c>
      <c r="C278" s="40"/>
      <c r="D278" s="43"/>
      <c r="E278" s="42">
        <v>292.62</v>
      </c>
      <c r="F278" s="43"/>
    </row>
    <row r="279" spans="1:6" x14ac:dyDescent="0.25">
      <c r="A279" s="12" t="s">
        <v>51</v>
      </c>
      <c r="B279" s="36" t="s">
        <v>52</v>
      </c>
      <c r="C279" s="40"/>
      <c r="D279" s="43"/>
      <c r="E279" s="42">
        <v>108373.4</v>
      </c>
      <c r="F279" s="43"/>
    </row>
    <row r="280" spans="1:6" ht="25.5" x14ac:dyDescent="0.25">
      <c r="A280" s="12" t="s">
        <v>53</v>
      </c>
      <c r="B280" s="36" t="s">
        <v>54</v>
      </c>
      <c r="C280" s="40"/>
      <c r="D280" s="43"/>
      <c r="E280" s="42">
        <v>2298.4499999999998</v>
      </c>
      <c r="F280" s="43"/>
    </row>
    <row r="281" spans="1:6" x14ac:dyDescent="0.25">
      <c r="A281" s="12" t="s">
        <v>55</v>
      </c>
      <c r="B281" s="36" t="s">
        <v>56</v>
      </c>
      <c r="C281" s="40"/>
      <c r="D281" s="43"/>
      <c r="E281" s="42">
        <f>77641.58+123.71</f>
        <v>77765.290000000008</v>
      </c>
      <c r="F281" s="43"/>
    </row>
    <row r="282" spans="1:6" x14ac:dyDescent="0.25">
      <c r="A282" s="12" t="s">
        <v>57</v>
      </c>
      <c r="B282" s="36" t="s">
        <v>58</v>
      </c>
      <c r="C282" s="40"/>
      <c r="D282" s="43"/>
      <c r="E282" s="42">
        <f>15609.29+317.82</f>
        <v>15927.11</v>
      </c>
      <c r="F282" s="43"/>
    </row>
    <row r="283" spans="1:6" ht="25.5" x14ac:dyDescent="0.25">
      <c r="A283" s="12" t="s">
        <v>59</v>
      </c>
      <c r="B283" s="36" t="s">
        <v>60</v>
      </c>
      <c r="C283" s="40"/>
      <c r="D283" s="43"/>
      <c r="E283" s="42">
        <v>9440.14</v>
      </c>
      <c r="F283" s="43"/>
    </row>
    <row r="284" spans="1:6" x14ac:dyDescent="0.25">
      <c r="A284" s="12" t="s">
        <v>61</v>
      </c>
      <c r="B284" s="36" t="s">
        <v>62</v>
      </c>
      <c r="C284" s="40"/>
      <c r="D284" s="43"/>
      <c r="E284" s="42">
        <f>880.56+831.25</f>
        <v>1711.81</v>
      </c>
      <c r="F284" s="43"/>
    </row>
    <row r="285" spans="1:6" ht="25.5" x14ac:dyDescent="0.25">
      <c r="A285" s="12" t="s">
        <v>63</v>
      </c>
      <c r="B285" s="36" t="s">
        <v>64</v>
      </c>
      <c r="C285" s="40"/>
      <c r="D285" s="43"/>
      <c r="E285" s="42">
        <v>4655.1499999999996</v>
      </c>
      <c r="F285" s="43"/>
    </row>
    <row r="286" spans="1:6" x14ac:dyDescent="0.25">
      <c r="A286" s="12" t="s">
        <v>65</v>
      </c>
      <c r="B286" s="36" t="s">
        <v>66</v>
      </c>
      <c r="C286" s="40"/>
      <c r="D286" s="43"/>
      <c r="E286" s="42">
        <f>698.18+203.31</f>
        <v>901.49</v>
      </c>
      <c r="F286" s="43"/>
    </row>
    <row r="287" spans="1:6" ht="25.5" x14ac:dyDescent="0.25">
      <c r="A287" s="12" t="s">
        <v>67</v>
      </c>
      <c r="B287" s="36" t="s">
        <v>68</v>
      </c>
      <c r="C287" s="40"/>
      <c r="D287" s="43"/>
      <c r="E287" s="42">
        <f>12058.31+1083.75</f>
        <v>13142.06</v>
      </c>
      <c r="F287" s="43"/>
    </row>
    <row r="288" spans="1:6" x14ac:dyDescent="0.25">
      <c r="A288" s="12" t="s">
        <v>69</v>
      </c>
      <c r="B288" s="36" t="s">
        <v>70</v>
      </c>
      <c r="C288" s="40"/>
      <c r="D288" s="43"/>
      <c r="E288" s="42">
        <v>6228.13</v>
      </c>
      <c r="F288" s="43"/>
    </row>
    <row r="289" spans="1:6" x14ac:dyDescent="0.25">
      <c r="A289" s="12">
        <v>3234</v>
      </c>
      <c r="B289" s="36" t="s">
        <v>72</v>
      </c>
      <c r="C289" s="40"/>
      <c r="D289" s="43"/>
      <c r="E289" s="42">
        <v>4870.53</v>
      </c>
      <c r="F289" s="43"/>
    </row>
    <row r="290" spans="1:6" x14ac:dyDescent="0.25">
      <c r="A290" s="12" t="s">
        <v>73</v>
      </c>
      <c r="B290" s="36" t="s">
        <v>74</v>
      </c>
      <c r="C290" s="40"/>
      <c r="D290" s="43"/>
      <c r="E290" s="42">
        <v>4130.21</v>
      </c>
      <c r="F290" s="43"/>
    </row>
    <row r="291" spans="1:6" x14ac:dyDescent="0.25">
      <c r="A291" s="12" t="s">
        <v>31</v>
      </c>
      <c r="B291" s="36" t="s">
        <v>32</v>
      </c>
      <c r="C291" s="40"/>
      <c r="D291" s="43"/>
      <c r="E291" s="42">
        <v>2000</v>
      </c>
      <c r="F291" s="43"/>
    </row>
    <row r="292" spans="1:6" x14ac:dyDescent="0.25">
      <c r="A292" s="12" t="s">
        <v>75</v>
      </c>
      <c r="B292" s="36" t="s">
        <v>76</v>
      </c>
      <c r="C292" s="40"/>
      <c r="D292" s="43"/>
      <c r="E292" s="42">
        <v>54900.91</v>
      </c>
      <c r="F292" s="43"/>
    </row>
    <row r="293" spans="1:6" x14ac:dyDescent="0.25">
      <c r="A293" s="12">
        <v>3238</v>
      </c>
      <c r="B293" s="36" t="s">
        <v>78</v>
      </c>
      <c r="C293" s="40"/>
      <c r="D293" s="43"/>
      <c r="E293" s="42">
        <v>2300</v>
      </c>
      <c r="F293" s="43"/>
    </row>
    <row r="294" spans="1:6" x14ac:dyDescent="0.25">
      <c r="A294" s="12" t="s">
        <v>79</v>
      </c>
      <c r="B294" s="36" t="s">
        <v>80</v>
      </c>
      <c r="C294" s="40"/>
      <c r="D294" s="43"/>
      <c r="E294" s="42">
        <f>6369.41+663.61</f>
        <v>7033.0199999999995</v>
      </c>
      <c r="F294" s="43"/>
    </row>
    <row r="295" spans="1:6" ht="25.5" x14ac:dyDescent="0.25">
      <c r="A295" s="12" t="s">
        <v>81</v>
      </c>
      <c r="B295" s="36" t="s">
        <v>82</v>
      </c>
      <c r="C295" s="40"/>
      <c r="D295" s="43"/>
      <c r="E295" s="42">
        <v>5528.36</v>
      </c>
      <c r="F295" s="43"/>
    </row>
    <row r="296" spans="1:6" x14ac:dyDescent="0.25">
      <c r="A296" s="12" t="s">
        <v>85</v>
      </c>
      <c r="B296" s="36" t="s">
        <v>86</v>
      </c>
      <c r="C296" s="40"/>
      <c r="D296" s="43"/>
      <c r="E296" s="42">
        <v>4042.6</v>
      </c>
      <c r="F296" s="43"/>
    </row>
    <row r="297" spans="1:6" x14ac:dyDescent="0.25">
      <c r="A297" s="12" t="s">
        <v>87</v>
      </c>
      <c r="B297" s="36" t="s">
        <v>88</v>
      </c>
      <c r="C297" s="40"/>
      <c r="D297" s="43"/>
      <c r="E297" s="42">
        <v>7064.93</v>
      </c>
      <c r="F297" s="43"/>
    </row>
    <row r="298" spans="1:6" x14ac:dyDescent="0.25">
      <c r="A298" s="12">
        <v>3294</v>
      </c>
      <c r="B298" s="36" t="s">
        <v>90</v>
      </c>
      <c r="C298" s="40"/>
      <c r="D298" s="43"/>
      <c r="E298" s="42">
        <v>270</v>
      </c>
      <c r="F298" s="43"/>
    </row>
    <row r="299" spans="1:6" x14ac:dyDescent="0.25">
      <c r="A299" s="12" t="s">
        <v>33</v>
      </c>
      <c r="B299" s="36" t="s">
        <v>34</v>
      </c>
      <c r="C299" s="40"/>
      <c r="D299" s="43"/>
      <c r="E299" s="42">
        <v>0</v>
      </c>
      <c r="F299" s="43"/>
    </row>
    <row r="300" spans="1:6" x14ac:dyDescent="0.25">
      <c r="A300" s="12" t="s">
        <v>91</v>
      </c>
      <c r="B300" s="36" t="s">
        <v>35</v>
      </c>
      <c r="C300" s="40"/>
      <c r="D300" s="43"/>
      <c r="E300" s="42">
        <v>60249.279999999999</v>
      </c>
      <c r="F300" s="43"/>
    </row>
    <row r="301" spans="1:6" x14ac:dyDescent="0.25">
      <c r="A301" s="11" t="s">
        <v>92</v>
      </c>
      <c r="B301" s="36" t="s">
        <v>39</v>
      </c>
      <c r="C301" s="37">
        <v>0</v>
      </c>
      <c r="D301" s="38"/>
      <c r="E301" s="39">
        <f>E302+E303+E304</f>
        <v>891.29</v>
      </c>
      <c r="F301" s="32" t="e">
        <f>+E301/C301*100</f>
        <v>#DIV/0!</v>
      </c>
    </row>
    <row r="302" spans="1:6" ht="25.5" x14ac:dyDescent="0.25">
      <c r="A302" s="12" t="s">
        <v>94</v>
      </c>
      <c r="B302" s="36" t="s">
        <v>95</v>
      </c>
      <c r="C302" s="40"/>
      <c r="D302" s="43"/>
      <c r="E302" s="42">
        <v>798.8</v>
      </c>
      <c r="F302" s="43"/>
    </row>
    <row r="303" spans="1:6" ht="25.5" x14ac:dyDescent="0.25">
      <c r="A303" s="12" t="s">
        <v>123</v>
      </c>
      <c r="B303" s="36" t="s">
        <v>124</v>
      </c>
      <c r="C303" s="40"/>
      <c r="D303" s="43"/>
      <c r="E303" s="42">
        <v>0</v>
      </c>
      <c r="F303" s="43"/>
    </row>
    <row r="304" spans="1:6" x14ac:dyDescent="0.25">
      <c r="A304" s="12">
        <v>3434</v>
      </c>
      <c r="B304" s="36" t="s">
        <v>97</v>
      </c>
      <c r="C304" s="40"/>
      <c r="D304" s="43"/>
      <c r="E304" s="42">
        <v>92.49</v>
      </c>
      <c r="F304" s="43"/>
    </row>
    <row r="305" spans="1:6" x14ac:dyDescent="0.25">
      <c r="A305" s="11" t="s">
        <v>172</v>
      </c>
      <c r="B305" s="36" t="s">
        <v>114</v>
      </c>
      <c r="C305" s="37">
        <v>0</v>
      </c>
      <c r="D305" s="47"/>
      <c r="E305" s="39">
        <v>2172.8200000000002</v>
      </c>
      <c r="F305" s="32" t="e">
        <f>+E305/C305*100</f>
        <v>#DIV/0!</v>
      </c>
    </row>
    <row r="306" spans="1:6" ht="38.25" x14ac:dyDescent="0.25">
      <c r="A306" s="12" t="s">
        <v>173</v>
      </c>
      <c r="B306" s="36" t="s">
        <v>115</v>
      </c>
      <c r="C306" s="40"/>
      <c r="D306" s="43"/>
      <c r="E306" s="42">
        <v>2172.8200000000002</v>
      </c>
      <c r="F306" s="43"/>
    </row>
    <row r="307" spans="1:6" ht="25.5" x14ac:dyDescent="0.25">
      <c r="A307" s="11" t="s">
        <v>126</v>
      </c>
      <c r="B307" s="36" t="s">
        <v>116</v>
      </c>
      <c r="C307" s="37">
        <v>745820</v>
      </c>
      <c r="D307" s="38"/>
      <c r="E307" s="39">
        <v>284306.62</v>
      </c>
      <c r="F307" s="32">
        <f>+E307/C307*100</f>
        <v>38.120004826901933</v>
      </c>
    </row>
    <row r="308" spans="1:6" x14ac:dyDescent="0.25">
      <c r="A308" s="12" t="s">
        <v>174</v>
      </c>
      <c r="B308" s="36" t="s">
        <v>175</v>
      </c>
      <c r="C308" s="40"/>
      <c r="D308" s="43"/>
      <c r="E308" s="42">
        <v>284306.62</v>
      </c>
      <c r="F308" s="43"/>
    </row>
    <row r="309" spans="1:6" ht="38.25" x14ac:dyDescent="0.25">
      <c r="A309" s="12" t="s">
        <v>176</v>
      </c>
      <c r="B309" s="36" t="s">
        <v>177</v>
      </c>
      <c r="C309" s="40"/>
      <c r="D309" s="43"/>
      <c r="E309" s="42">
        <v>0</v>
      </c>
      <c r="F309" s="43"/>
    </row>
    <row r="310" spans="1:6" ht="38.25" x14ac:dyDescent="0.25">
      <c r="A310" s="12" t="s">
        <v>178</v>
      </c>
      <c r="B310" s="36" t="s">
        <v>117</v>
      </c>
      <c r="C310" s="40"/>
      <c r="D310" s="43"/>
      <c r="E310" s="42">
        <v>0</v>
      </c>
      <c r="F310" s="43"/>
    </row>
    <row r="311" spans="1:6" ht="25.5" x14ac:dyDescent="0.25">
      <c r="A311" s="11" t="s">
        <v>9</v>
      </c>
      <c r="B311" s="36" t="s">
        <v>44</v>
      </c>
      <c r="C311" s="37">
        <v>309244</v>
      </c>
      <c r="D311" s="38"/>
      <c r="E311" s="39">
        <v>309244.59000000003</v>
      </c>
      <c r="F311" s="32">
        <f>+E311/C311*100</f>
        <v>100.00019078785685</v>
      </c>
    </row>
    <row r="312" spans="1:6" ht="25.5" x14ac:dyDescent="0.25">
      <c r="A312" s="12" t="s">
        <v>45</v>
      </c>
      <c r="B312" s="36" t="s">
        <v>46</v>
      </c>
      <c r="C312" s="40"/>
      <c r="D312" s="43"/>
      <c r="E312" s="42">
        <v>309244.59000000003</v>
      </c>
      <c r="F312" s="43"/>
    </row>
    <row r="313" spans="1:6" ht="25.5" x14ac:dyDescent="0.25">
      <c r="A313" s="12" t="s">
        <v>179</v>
      </c>
      <c r="B313" s="36" t="s">
        <v>180</v>
      </c>
      <c r="C313" s="40"/>
      <c r="D313" s="43"/>
      <c r="E313" s="42">
        <v>0</v>
      </c>
      <c r="F313" s="43"/>
    </row>
    <row r="314" spans="1:6" ht="25.5" x14ac:dyDescent="0.25">
      <c r="A314" s="11" t="s">
        <v>98</v>
      </c>
      <c r="B314" s="36" t="s">
        <v>99</v>
      </c>
      <c r="C314" s="37">
        <v>1035719</v>
      </c>
      <c r="D314" s="38"/>
      <c r="E314" s="39">
        <f>SUM(E315:E321)</f>
        <v>564766.82999999996</v>
      </c>
      <c r="F314" s="32">
        <f>+E314/C314*100</f>
        <v>54.528962971616814</v>
      </c>
    </row>
    <row r="315" spans="1:6" x14ac:dyDescent="0.25">
      <c r="A315" s="12" t="s">
        <v>100</v>
      </c>
      <c r="B315" s="36" t="s">
        <v>101</v>
      </c>
      <c r="C315" s="40"/>
      <c r="D315" s="43"/>
      <c r="E315" s="42">
        <v>37989.25</v>
      </c>
      <c r="F315" s="43"/>
    </row>
    <row r="316" spans="1:6" x14ac:dyDescent="0.25">
      <c r="A316" s="12">
        <v>4222</v>
      </c>
      <c r="B316" s="36" t="s">
        <v>103</v>
      </c>
      <c r="C316" s="40"/>
      <c r="D316" s="43"/>
      <c r="E316" s="42">
        <v>1725</v>
      </c>
      <c r="F316" s="43"/>
    </row>
    <row r="317" spans="1:6" x14ac:dyDescent="0.25">
      <c r="A317" s="12">
        <v>4223</v>
      </c>
      <c r="B317" s="36" t="s">
        <v>105</v>
      </c>
      <c r="C317" s="40"/>
      <c r="D317" s="43"/>
      <c r="E317" s="42">
        <v>29208.54</v>
      </c>
      <c r="F317" s="43"/>
    </row>
    <row r="318" spans="1:6" x14ac:dyDescent="0.25">
      <c r="A318" s="12" t="s">
        <v>131</v>
      </c>
      <c r="B318" s="36" t="s">
        <v>132</v>
      </c>
      <c r="C318" s="40"/>
      <c r="D318" s="43"/>
      <c r="E318" s="42">
        <v>375609.81</v>
      </c>
      <c r="F318" s="43"/>
    </row>
    <row r="319" spans="1:6" x14ac:dyDescent="0.25">
      <c r="A319" s="12" t="s">
        <v>106</v>
      </c>
      <c r="B319" s="36" t="s">
        <v>107</v>
      </c>
      <c r="C319" s="40"/>
      <c r="D319" s="43"/>
      <c r="E319" s="42">
        <f>100095+1231.25</f>
        <v>101326.25</v>
      </c>
      <c r="F319" s="43"/>
    </row>
    <row r="320" spans="1:6" ht="25.5" x14ac:dyDescent="0.25">
      <c r="A320" s="12" t="s">
        <v>135</v>
      </c>
      <c r="B320" s="36" t="s">
        <v>136</v>
      </c>
      <c r="C320" s="40"/>
      <c r="D320" s="43"/>
      <c r="E320" s="42">
        <v>0</v>
      </c>
      <c r="F320" s="43"/>
    </row>
    <row r="321" spans="1:6" ht="25.5" x14ac:dyDescent="0.25">
      <c r="A321" s="12">
        <v>4231</v>
      </c>
      <c r="B321" s="36" t="s">
        <v>138</v>
      </c>
      <c r="C321" s="40"/>
      <c r="D321" s="43"/>
      <c r="E321" s="42">
        <v>18907.98</v>
      </c>
      <c r="F321" s="43"/>
    </row>
    <row r="322" spans="1:6" ht="25.5" x14ac:dyDescent="0.25">
      <c r="A322" s="11">
        <v>45</v>
      </c>
      <c r="B322" s="36" t="s">
        <v>140</v>
      </c>
      <c r="C322" s="40">
        <v>247680</v>
      </c>
      <c r="D322" s="43"/>
      <c r="E322" s="42">
        <v>394381.28</v>
      </c>
      <c r="F322" s="32">
        <f>+E322/C322*100</f>
        <v>159.23016795865635</v>
      </c>
    </row>
    <row r="323" spans="1:6" ht="25.5" x14ac:dyDescent="0.25">
      <c r="A323" s="12">
        <v>4511</v>
      </c>
      <c r="B323" s="36" t="s">
        <v>142</v>
      </c>
      <c r="C323" s="40"/>
      <c r="D323" s="43"/>
      <c r="E323" s="42">
        <v>394381.28</v>
      </c>
      <c r="F323" s="43"/>
    </row>
    <row r="324" spans="1:6" ht="38.25" x14ac:dyDescent="0.25">
      <c r="A324" s="9" t="s">
        <v>181</v>
      </c>
      <c r="B324" s="54" t="s">
        <v>182</v>
      </c>
      <c r="C324" s="29">
        <v>0</v>
      </c>
      <c r="D324" s="30"/>
      <c r="E324" s="31">
        <f>E325</f>
        <v>2692054.72</v>
      </c>
      <c r="F324" s="32" t="e">
        <f t="shared" ref="F324:F378" si="3">+E324/C324*100</f>
        <v>#DIV/0!</v>
      </c>
    </row>
    <row r="325" spans="1:6" x14ac:dyDescent="0.25">
      <c r="A325" s="13">
        <v>11</v>
      </c>
      <c r="B325" s="36" t="s">
        <v>16</v>
      </c>
      <c r="C325" s="14">
        <v>0</v>
      </c>
      <c r="D325" s="15"/>
      <c r="E325" s="16">
        <f>E326+E331</f>
        <v>2692054.72</v>
      </c>
      <c r="F325" s="32" t="e">
        <f t="shared" si="3"/>
        <v>#DIV/0!</v>
      </c>
    </row>
    <row r="326" spans="1:6" x14ac:dyDescent="0.25">
      <c r="A326" s="17">
        <v>31</v>
      </c>
      <c r="B326" s="36" t="s">
        <v>18</v>
      </c>
      <c r="C326" s="14">
        <v>0</v>
      </c>
      <c r="D326" s="15"/>
      <c r="E326" s="16">
        <f>SUM(E327:E330)</f>
        <v>2560120.8000000003</v>
      </c>
      <c r="F326" s="32" t="e">
        <f t="shared" si="3"/>
        <v>#DIV/0!</v>
      </c>
    </row>
    <row r="327" spans="1:6" x14ac:dyDescent="0.25">
      <c r="A327" s="18">
        <v>3111</v>
      </c>
      <c r="B327" s="36" t="s">
        <v>20</v>
      </c>
      <c r="C327" s="14"/>
      <c r="D327" s="15"/>
      <c r="E327" s="19">
        <v>2113073.87</v>
      </c>
      <c r="F327" s="32"/>
    </row>
    <row r="328" spans="1:6" x14ac:dyDescent="0.25">
      <c r="A328" s="18">
        <v>3114</v>
      </c>
      <c r="B328" s="36" t="s">
        <v>22</v>
      </c>
      <c r="C328" s="14"/>
      <c r="D328" s="15"/>
      <c r="E328" s="19">
        <v>8301.33</v>
      </c>
      <c r="F328" s="32"/>
    </row>
    <row r="329" spans="1:6" x14ac:dyDescent="0.25">
      <c r="A329" s="18">
        <v>3121</v>
      </c>
      <c r="B329" s="36" t="s">
        <v>24</v>
      </c>
      <c r="C329" s="14"/>
      <c r="D329" s="15"/>
      <c r="E329" s="19">
        <v>91754.73</v>
      </c>
      <c r="F329" s="32"/>
    </row>
    <row r="330" spans="1:6" ht="25.5" x14ac:dyDescent="0.25">
      <c r="A330" s="18">
        <v>3132</v>
      </c>
      <c r="B330" s="36" t="s">
        <v>26</v>
      </c>
      <c r="C330" s="14"/>
      <c r="D330" s="15"/>
      <c r="E330" s="20">
        <v>346990.87</v>
      </c>
      <c r="F330" s="32"/>
    </row>
    <row r="331" spans="1:6" x14ac:dyDescent="0.25">
      <c r="A331" s="17">
        <v>32</v>
      </c>
      <c r="B331" s="36" t="s">
        <v>28</v>
      </c>
      <c r="C331" s="14">
        <v>0</v>
      </c>
      <c r="D331" s="15"/>
      <c r="E331" s="21">
        <f>SUM(E332:E343)</f>
        <v>131933.91999999998</v>
      </c>
      <c r="F331" s="32" t="e">
        <f t="shared" si="3"/>
        <v>#DIV/0!</v>
      </c>
    </row>
    <row r="332" spans="1:6" x14ac:dyDescent="0.25">
      <c r="A332" s="18">
        <v>3211</v>
      </c>
      <c r="B332" s="36" t="s">
        <v>50</v>
      </c>
      <c r="C332" s="14"/>
      <c r="D332" s="15"/>
      <c r="E332" s="20">
        <v>4297.18</v>
      </c>
      <c r="F332" s="32"/>
    </row>
    <row r="333" spans="1:6" ht="25.5" x14ac:dyDescent="0.25">
      <c r="A333" s="18">
        <v>3212</v>
      </c>
      <c r="B333" s="55" t="s">
        <v>30</v>
      </c>
      <c r="C333" s="14"/>
      <c r="D333" s="15"/>
      <c r="E333" s="22">
        <v>42581.279999999999</v>
      </c>
      <c r="F333" s="32"/>
    </row>
    <row r="334" spans="1:6" x14ac:dyDescent="0.25">
      <c r="A334" s="18">
        <v>3213</v>
      </c>
      <c r="B334" s="36" t="s">
        <v>52</v>
      </c>
      <c r="C334" s="14"/>
      <c r="D334" s="15"/>
      <c r="E334" s="20">
        <v>5000</v>
      </c>
      <c r="F334" s="32" t="e">
        <f t="shared" si="3"/>
        <v>#DIV/0!</v>
      </c>
    </row>
    <row r="335" spans="1:6" x14ac:dyDescent="0.25">
      <c r="A335" s="18">
        <v>3223</v>
      </c>
      <c r="B335" s="36" t="s">
        <v>58</v>
      </c>
      <c r="C335" s="14"/>
      <c r="D335" s="15"/>
      <c r="E335" s="20">
        <v>61382.61</v>
      </c>
      <c r="F335" s="32"/>
    </row>
    <row r="336" spans="1:6" ht="25.5" x14ac:dyDescent="0.25">
      <c r="A336" s="18">
        <v>3224</v>
      </c>
      <c r="B336" s="36" t="s">
        <v>60</v>
      </c>
      <c r="C336" s="14"/>
      <c r="D336" s="15"/>
      <c r="E336" s="20">
        <v>5496.29</v>
      </c>
      <c r="F336" s="32"/>
    </row>
    <row r="337" spans="1:6" x14ac:dyDescent="0.25">
      <c r="A337" s="18">
        <v>3231</v>
      </c>
      <c r="B337" s="36" t="s">
        <v>66</v>
      </c>
      <c r="C337" s="14"/>
      <c r="D337" s="15"/>
      <c r="E337" s="20">
        <v>2407.19</v>
      </c>
      <c r="F337" s="32"/>
    </row>
    <row r="338" spans="1:6" x14ac:dyDescent="0.25">
      <c r="A338" s="18">
        <v>3233</v>
      </c>
      <c r="B338" s="36" t="s">
        <v>70</v>
      </c>
      <c r="C338" s="14"/>
      <c r="D338" s="15"/>
      <c r="E338" s="20">
        <v>556.83000000000004</v>
      </c>
      <c r="F338" s="32"/>
    </row>
    <row r="339" spans="1:6" x14ac:dyDescent="0.25">
      <c r="A339" s="18">
        <v>3234</v>
      </c>
      <c r="B339" s="36" t="s">
        <v>72</v>
      </c>
      <c r="C339" s="14"/>
      <c r="D339" s="15"/>
      <c r="E339" s="20">
        <v>938.62</v>
      </c>
      <c r="F339" s="32"/>
    </row>
    <row r="340" spans="1:6" x14ac:dyDescent="0.25">
      <c r="A340" s="18">
        <v>3237</v>
      </c>
      <c r="B340" s="36" t="s">
        <v>76</v>
      </c>
      <c r="C340" s="14"/>
      <c r="D340" s="15"/>
      <c r="E340" s="20">
        <v>8238.85</v>
      </c>
      <c r="F340" s="32"/>
    </row>
    <row r="341" spans="1:6" x14ac:dyDescent="0.25">
      <c r="A341" s="18">
        <v>3238</v>
      </c>
      <c r="B341" s="36" t="s">
        <v>78</v>
      </c>
      <c r="C341" s="14"/>
      <c r="D341" s="15"/>
      <c r="E341" s="20">
        <v>225</v>
      </c>
      <c r="F341" s="32"/>
    </row>
    <row r="342" spans="1:6" x14ac:dyDescent="0.25">
      <c r="A342" s="18">
        <v>3293</v>
      </c>
      <c r="B342" s="36" t="s">
        <v>88</v>
      </c>
      <c r="C342" s="14"/>
      <c r="D342" s="15"/>
      <c r="E342" s="20">
        <v>25.3</v>
      </c>
      <c r="F342" s="32"/>
    </row>
    <row r="343" spans="1:6" x14ac:dyDescent="0.25">
      <c r="A343" s="18">
        <v>3299</v>
      </c>
      <c r="B343" s="36" t="s">
        <v>35</v>
      </c>
      <c r="C343" s="14"/>
      <c r="D343" s="15"/>
      <c r="E343" s="20">
        <v>784.77</v>
      </c>
      <c r="F343" s="32"/>
    </row>
    <row r="344" spans="1:6" ht="89.25" x14ac:dyDescent="0.25">
      <c r="A344" s="23" t="s">
        <v>183</v>
      </c>
      <c r="B344" s="56" t="s">
        <v>184</v>
      </c>
      <c r="C344" s="14">
        <f>C345</f>
        <v>100000</v>
      </c>
      <c r="D344" s="15"/>
      <c r="E344" s="24">
        <v>8619.89</v>
      </c>
      <c r="F344" s="32">
        <f t="shared" si="3"/>
        <v>8.6198899999999998</v>
      </c>
    </row>
    <row r="345" spans="1:6" ht="25.5" x14ac:dyDescent="0.25">
      <c r="A345" s="17">
        <v>581</v>
      </c>
      <c r="B345" s="25" t="s">
        <v>185</v>
      </c>
      <c r="C345" s="14">
        <f>C346+C352</f>
        <v>100000</v>
      </c>
      <c r="D345" s="15"/>
      <c r="E345" s="21">
        <f>E346+E352</f>
        <v>8619.89</v>
      </c>
      <c r="F345" s="32">
        <f t="shared" si="3"/>
        <v>8.6198899999999998</v>
      </c>
    </row>
    <row r="346" spans="1:6" x14ac:dyDescent="0.25">
      <c r="A346" s="17">
        <v>32</v>
      </c>
      <c r="B346" s="36" t="s">
        <v>28</v>
      </c>
      <c r="C346" s="14">
        <v>100000</v>
      </c>
      <c r="D346" s="15"/>
      <c r="E346" s="21">
        <f>SUM(E347:E351)</f>
        <v>6913.49</v>
      </c>
      <c r="F346" s="32">
        <f t="shared" si="3"/>
        <v>6.9134899999999995</v>
      </c>
    </row>
    <row r="347" spans="1:6" x14ac:dyDescent="0.25">
      <c r="A347" s="18">
        <v>3211</v>
      </c>
      <c r="B347" s="36" t="s">
        <v>50</v>
      </c>
      <c r="C347" s="14"/>
      <c r="D347" s="15"/>
      <c r="E347" s="20">
        <v>2467.1999999999998</v>
      </c>
      <c r="F347" s="32" t="e">
        <f t="shared" si="3"/>
        <v>#DIV/0!</v>
      </c>
    </row>
    <row r="348" spans="1:6" ht="25.5" x14ac:dyDescent="0.25">
      <c r="A348" s="18">
        <v>3221</v>
      </c>
      <c r="B348" s="36" t="s">
        <v>54</v>
      </c>
      <c r="C348" s="14"/>
      <c r="D348" s="15"/>
      <c r="E348" s="20">
        <v>1032.46</v>
      </c>
      <c r="F348" s="32" t="e">
        <f t="shared" si="3"/>
        <v>#DIV/0!</v>
      </c>
    </row>
    <row r="349" spans="1:6" x14ac:dyDescent="0.25">
      <c r="A349" s="18">
        <v>3222</v>
      </c>
      <c r="B349" s="36" t="s">
        <v>56</v>
      </c>
      <c r="C349" s="14"/>
      <c r="D349" s="15"/>
      <c r="E349" s="20">
        <v>1925.08</v>
      </c>
      <c r="F349" s="32" t="e">
        <f t="shared" si="3"/>
        <v>#DIV/0!</v>
      </c>
    </row>
    <row r="350" spans="1:6" ht="25.5" x14ac:dyDescent="0.25">
      <c r="A350" s="18">
        <v>3224</v>
      </c>
      <c r="B350" s="36" t="s">
        <v>60</v>
      </c>
      <c r="C350" s="14"/>
      <c r="D350" s="15"/>
      <c r="E350" s="20">
        <v>48.75</v>
      </c>
      <c r="F350" s="32" t="e">
        <f t="shared" si="3"/>
        <v>#DIV/0!</v>
      </c>
    </row>
    <row r="351" spans="1:6" x14ac:dyDescent="0.25">
      <c r="A351" s="18">
        <v>3239</v>
      </c>
      <c r="B351" s="36" t="s">
        <v>80</v>
      </c>
      <c r="C351" s="14"/>
      <c r="D351" s="15"/>
      <c r="E351" s="20">
        <v>1440</v>
      </c>
      <c r="F351" s="32" t="e">
        <f t="shared" si="3"/>
        <v>#DIV/0!</v>
      </c>
    </row>
    <row r="352" spans="1:6" ht="25.5" x14ac:dyDescent="0.25">
      <c r="A352" s="17">
        <v>42</v>
      </c>
      <c r="B352" s="36" t="s">
        <v>99</v>
      </c>
      <c r="C352" s="14">
        <v>0</v>
      </c>
      <c r="D352" s="15"/>
      <c r="E352" s="21">
        <v>1706.4</v>
      </c>
      <c r="F352" s="32" t="e">
        <f t="shared" si="3"/>
        <v>#DIV/0!</v>
      </c>
    </row>
    <row r="353" spans="1:6" x14ac:dyDescent="0.25">
      <c r="A353" s="18">
        <v>4225</v>
      </c>
      <c r="B353" s="36" t="s">
        <v>107</v>
      </c>
      <c r="C353" s="14"/>
      <c r="D353" s="15"/>
      <c r="E353" s="20">
        <v>1706.4</v>
      </c>
      <c r="F353" s="32" t="e">
        <f t="shared" si="3"/>
        <v>#DIV/0!</v>
      </c>
    </row>
    <row r="354" spans="1:6" ht="51" x14ac:dyDescent="0.25">
      <c r="A354" s="23" t="s">
        <v>186</v>
      </c>
      <c r="B354" s="56" t="s">
        <v>187</v>
      </c>
      <c r="C354" s="14">
        <f>C355</f>
        <v>520672</v>
      </c>
      <c r="D354" s="15"/>
      <c r="E354" s="26">
        <v>504917.33</v>
      </c>
      <c r="F354" s="32">
        <f t="shared" si="3"/>
        <v>96.974166077684231</v>
      </c>
    </row>
    <row r="355" spans="1:6" ht="25.5" x14ac:dyDescent="0.25">
      <c r="A355" s="17">
        <v>581</v>
      </c>
      <c r="B355" s="25" t="s">
        <v>185</v>
      </c>
      <c r="C355" s="14">
        <f>C356+C359+C371+C374+C376+C378</f>
        <v>520672</v>
      </c>
      <c r="D355" s="15"/>
      <c r="E355" s="27">
        <f>E356+E359+E371+E374+E376+E378</f>
        <v>504917.33</v>
      </c>
      <c r="F355" s="32">
        <f t="shared" si="3"/>
        <v>96.974166077684231</v>
      </c>
    </row>
    <row r="356" spans="1:6" x14ac:dyDescent="0.25">
      <c r="A356" s="17">
        <v>31</v>
      </c>
      <c r="B356" s="36" t="s">
        <v>18</v>
      </c>
      <c r="C356" s="14">
        <v>50000</v>
      </c>
      <c r="D356" s="15"/>
      <c r="E356" s="21">
        <f>E357+E358</f>
        <v>43288.450000000004</v>
      </c>
      <c r="F356" s="32">
        <f t="shared" si="3"/>
        <v>86.576900000000009</v>
      </c>
    </row>
    <row r="357" spans="1:6" x14ac:dyDescent="0.25">
      <c r="A357" s="18">
        <v>3111</v>
      </c>
      <c r="B357" s="36" t="s">
        <v>20</v>
      </c>
      <c r="C357" s="14"/>
      <c r="D357" s="15"/>
      <c r="E357" s="20">
        <v>37157.4</v>
      </c>
      <c r="F357" s="32"/>
    </row>
    <row r="358" spans="1:6" ht="25.5" x14ac:dyDescent="0.25">
      <c r="A358" s="18">
        <v>3132</v>
      </c>
      <c r="B358" s="36" t="s">
        <v>26</v>
      </c>
      <c r="C358" s="14"/>
      <c r="D358" s="15"/>
      <c r="E358" s="20">
        <v>6131.05</v>
      </c>
      <c r="F358" s="32"/>
    </row>
    <row r="359" spans="1:6" x14ac:dyDescent="0.25">
      <c r="A359" s="17">
        <v>32</v>
      </c>
      <c r="B359" s="36" t="s">
        <v>28</v>
      </c>
      <c r="C359" s="14">
        <v>0</v>
      </c>
      <c r="D359" s="15"/>
      <c r="E359" s="21">
        <f>SUM(E360:E370)</f>
        <v>149471.31</v>
      </c>
      <c r="F359" s="32" t="e">
        <f t="shared" si="3"/>
        <v>#DIV/0!</v>
      </c>
    </row>
    <row r="360" spans="1:6" x14ac:dyDescent="0.25">
      <c r="A360" s="18">
        <v>3211</v>
      </c>
      <c r="B360" s="36" t="s">
        <v>50</v>
      </c>
      <c r="C360" s="14"/>
      <c r="D360" s="15"/>
      <c r="E360" s="20">
        <v>33044.31</v>
      </c>
      <c r="F360" s="32"/>
    </row>
    <row r="361" spans="1:6" x14ac:dyDescent="0.25">
      <c r="A361" s="18">
        <v>3213</v>
      </c>
      <c r="B361" s="36" t="s">
        <v>52</v>
      </c>
      <c r="C361" s="14"/>
      <c r="D361" s="15"/>
      <c r="E361" s="20">
        <v>7986.79</v>
      </c>
      <c r="F361" s="32"/>
    </row>
    <row r="362" spans="1:6" ht="25.5" x14ac:dyDescent="0.25">
      <c r="A362" s="18">
        <v>3221</v>
      </c>
      <c r="B362" s="36" t="s">
        <v>54</v>
      </c>
      <c r="C362" s="14"/>
      <c r="D362" s="15"/>
      <c r="E362" s="20">
        <v>36.96</v>
      </c>
      <c r="F362" s="32"/>
    </row>
    <row r="363" spans="1:6" x14ac:dyDescent="0.25">
      <c r="A363" s="18">
        <v>3222</v>
      </c>
      <c r="B363" s="36" t="s">
        <v>56</v>
      </c>
      <c r="C363" s="14"/>
      <c r="D363" s="15"/>
      <c r="E363" s="20">
        <v>41860.620000000003</v>
      </c>
      <c r="F363" s="32"/>
    </row>
    <row r="364" spans="1:6" x14ac:dyDescent="0.25">
      <c r="A364" s="18">
        <v>3223</v>
      </c>
      <c r="B364" s="36" t="s">
        <v>58</v>
      </c>
      <c r="C364" s="14"/>
      <c r="D364" s="15"/>
      <c r="E364" s="20">
        <v>105.73</v>
      </c>
      <c r="F364" s="32"/>
    </row>
    <row r="365" spans="1:6" ht="25.5" x14ac:dyDescent="0.25">
      <c r="A365" s="18">
        <v>3224</v>
      </c>
      <c r="B365" s="36" t="s">
        <v>60</v>
      </c>
      <c r="C365" s="14"/>
      <c r="D365" s="15"/>
      <c r="E365" s="20">
        <v>11048.75</v>
      </c>
      <c r="F365" s="32"/>
    </row>
    <row r="366" spans="1:6" ht="25.5" x14ac:dyDescent="0.25">
      <c r="A366" s="18">
        <v>3227</v>
      </c>
      <c r="B366" s="36" t="s">
        <v>64</v>
      </c>
      <c r="C366" s="14"/>
      <c r="D366" s="15"/>
      <c r="E366" s="20">
        <v>33.950000000000003</v>
      </c>
      <c r="F366" s="32"/>
    </row>
    <row r="367" spans="1:6" x14ac:dyDescent="0.25">
      <c r="A367" s="18">
        <v>3231</v>
      </c>
      <c r="B367" s="36" t="s">
        <v>66</v>
      </c>
      <c r="C367" s="14"/>
      <c r="D367" s="15"/>
      <c r="E367" s="20">
        <v>17.489999999999998</v>
      </c>
      <c r="F367" s="32"/>
    </row>
    <row r="368" spans="1:6" x14ac:dyDescent="0.25">
      <c r="A368" s="18">
        <v>3237</v>
      </c>
      <c r="B368" s="36" t="s">
        <v>76</v>
      </c>
      <c r="C368" s="14"/>
      <c r="D368" s="15"/>
      <c r="E368" s="20">
        <v>43513.23</v>
      </c>
      <c r="F368" s="32"/>
    </row>
    <row r="369" spans="1:6" x14ac:dyDescent="0.25">
      <c r="A369" s="18">
        <v>3239</v>
      </c>
      <c r="B369" s="36" t="s">
        <v>80</v>
      </c>
      <c r="C369" s="14"/>
      <c r="D369" s="15"/>
      <c r="E369" s="20">
        <v>11823.47</v>
      </c>
      <c r="F369" s="32"/>
    </row>
    <row r="370" spans="1:6" x14ac:dyDescent="0.25">
      <c r="A370" s="18">
        <v>3299</v>
      </c>
      <c r="B370" s="36" t="s">
        <v>35</v>
      </c>
      <c r="C370" s="14"/>
      <c r="D370" s="15"/>
      <c r="E370" s="20">
        <v>0.01</v>
      </c>
      <c r="F370" s="32"/>
    </row>
    <row r="371" spans="1:6" x14ac:dyDescent="0.25">
      <c r="A371" s="17">
        <v>34</v>
      </c>
      <c r="B371" s="36" t="s">
        <v>39</v>
      </c>
      <c r="C371" s="14">
        <v>0</v>
      </c>
      <c r="D371" s="15"/>
      <c r="E371" s="21">
        <f>E372+E373</f>
        <v>266.06</v>
      </c>
      <c r="F371" s="32" t="e">
        <f>+E371/C371*100</f>
        <v>#DIV/0!</v>
      </c>
    </row>
    <row r="372" spans="1:6" ht="25.5" x14ac:dyDescent="0.25">
      <c r="A372" s="18">
        <v>3431</v>
      </c>
      <c r="B372" s="36" t="s">
        <v>95</v>
      </c>
      <c r="C372" s="14"/>
      <c r="D372" s="15"/>
      <c r="E372" s="20">
        <v>210.89</v>
      </c>
      <c r="F372" s="32"/>
    </row>
    <row r="373" spans="1:6" ht="25.5" x14ac:dyDescent="0.25">
      <c r="A373" s="18">
        <v>3432</v>
      </c>
      <c r="B373" s="36" t="s">
        <v>124</v>
      </c>
      <c r="C373" s="14"/>
      <c r="D373" s="15"/>
      <c r="E373" s="20">
        <v>55.17</v>
      </c>
      <c r="F373" s="32"/>
    </row>
    <row r="374" spans="1:6" x14ac:dyDescent="0.25">
      <c r="A374" s="17">
        <v>35</v>
      </c>
      <c r="B374" s="36" t="s">
        <v>114</v>
      </c>
      <c r="C374" s="14">
        <v>182225</v>
      </c>
      <c r="D374" s="15"/>
      <c r="E374" s="21">
        <v>55500</v>
      </c>
      <c r="F374" s="32">
        <f>+E374/C374*100</f>
        <v>30.456852791878177</v>
      </c>
    </row>
    <row r="375" spans="1:6" ht="38.25" x14ac:dyDescent="0.25">
      <c r="A375" s="18">
        <v>3531</v>
      </c>
      <c r="B375" s="36" t="s">
        <v>115</v>
      </c>
      <c r="C375" s="14"/>
      <c r="D375" s="15"/>
      <c r="E375" s="20">
        <v>55500</v>
      </c>
      <c r="F375" s="32"/>
    </row>
    <row r="376" spans="1:6" ht="25.5" x14ac:dyDescent="0.25">
      <c r="A376" s="17">
        <v>36</v>
      </c>
      <c r="B376" s="36" t="s">
        <v>116</v>
      </c>
      <c r="C376" s="14">
        <v>158380</v>
      </c>
      <c r="D376" s="15"/>
      <c r="E376" s="21">
        <v>44400</v>
      </c>
      <c r="F376" s="32">
        <f>+E376/C376*100</f>
        <v>28.033842656901125</v>
      </c>
    </row>
    <row r="377" spans="1:6" ht="38.25" x14ac:dyDescent="0.25">
      <c r="A377" s="18">
        <v>3693</v>
      </c>
      <c r="B377" s="36" t="s">
        <v>117</v>
      </c>
      <c r="C377" s="14"/>
      <c r="D377" s="15"/>
      <c r="E377" s="20">
        <v>44400</v>
      </c>
      <c r="F377" s="32"/>
    </row>
    <row r="378" spans="1:6" ht="25.5" x14ac:dyDescent="0.25">
      <c r="A378" s="17">
        <v>42</v>
      </c>
      <c r="B378" s="36" t="s">
        <v>99</v>
      </c>
      <c r="C378" s="14">
        <v>130067</v>
      </c>
      <c r="D378" s="15"/>
      <c r="E378" s="21">
        <f>E379+E380</f>
        <v>211991.51</v>
      </c>
      <c r="F378" s="32">
        <f t="shared" si="3"/>
        <v>162.98639162892971</v>
      </c>
    </row>
    <row r="379" spans="1:6" x14ac:dyDescent="0.25">
      <c r="A379" s="18">
        <v>4221</v>
      </c>
      <c r="B379" s="36" t="s">
        <v>101</v>
      </c>
      <c r="C379" s="14"/>
      <c r="D379" s="15"/>
      <c r="E379" s="20">
        <v>87203.13</v>
      </c>
      <c r="F379" s="32"/>
    </row>
    <row r="380" spans="1:6" x14ac:dyDescent="0.25">
      <c r="A380" s="18">
        <v>4225</v>
      </c>
      <c r="B380" s="36" t="s">
        <v>107</v>
      </c>
      <c r="C380" s="14"/>
      <c r="D380" s="15"/>
      <c r="E380" s="20">
        <v>124788.38</v>
      </c>
      <c r="F380" s="32"/>
    </row>
    <row r="381" spans="1:6" x14ac:dyDescent="0.25">
      <c r="A381" s="64"/>
      <c r="B381" s="65"/>
      <c r="C381" s="66"/>
      <c r="D381" s="67"/>
      <c r="E381" s="68"/>
      <c r="F381" s="63"/>
    </row>
    <row r="382" spans="1:6" x14ac:dyDescent="0.25">
      <c r="A382" s="64"/>
      <c r="B382" s="65"/>
      <c r="C382" s="66"/>
      <c r="D382" s="67"/>
      <c r="E382" s="68"/>
      <c r="F382" s="63"/>
    </row>
    <row r="384" spans="1:6" x14ac:dyDescent="0.25">
      <c r="D384" s="60" t="s">
        <v>188</v>
      </c>
      <c r="E384" s="60"/>
    </row>
    <row r="385" spans="4:5" ht="24.75" customHeight="1" x14ac:dyDescent="0.25">
      <c r="D385" s="61"/>
      <c r="E385" s="61"/>
    </row>
    <row r="386" spans="4:5" x14ac:dyDescent="0.25">
      <c r="D386" s="62" t="s">
        <v>189</v>
      </c>
      <c r="E386" s="62"/>
    </row>
  </sheetData>
  <mergeCells count="6">
    <mergeCell ref="D386:E386"/>
    <mergeCell ref="A1:F1"/>
    <mergeCell ref="A2:F2"/>
    <mergeCell ref="A4:B4"/>
    <mergeCell ref="A5:B5"/>
    <mergeCell ref="D384:E384"/>
  </mergeCells>
  <pageMargins left="0.7" right="0.7" top="0.75" bottom="0.75" header="0.3" footer="0.3"/>
  <pageSetup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2026-04-14T11:57:19Z</cp:lastPrinted>
  <dcterms:created xsi:type="dcterms:W3CDTF">2026-04-14T10:42:12Z</dcterms:created>
  <dcterms:modified xsi:type="dcterms:W3CDTF">2026-04-14T11:57:22Z</dcterms:modified>
</cp:coreProperties>
</file>